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План ФХД\"/>
    </mc:Choice>
  </mc:AlternateContent>
  <bookViews>
    <workbookView xWindow="0" yWindow="0" windowWidth="20160" windowHeight="8472" activeTab="10"/>
  </bookViews>
  <sheets>
    <sheet name="Стр.1" sheetId="8" r:id="rId1"/>
    <sheet name="Стр.2-3" sheetId="9" r:id="rId2"/>
    <sheet name="Стр 4-5" sheetId="2" r:id="rId3"/>
    <sheet name="Стр.6" sheetId="3" r:id="rId4"/>
    <sheet name="Стр 7" sheetId="4" r:id="rId5"/>
    <sheet name="стр 8-10" sheetId="12" r:id="rId6"/>
    <sheet name="стр.11" sheetId="13" r:id="rId7"/>
    <sheet name="стр 12" sheetId="15" r:id="rId8"/>
    <sheet name="13" sheetId="16" r:id="rId9"/>
    <sheet name="14" sheetId="17" r:id="rId10"/>
    <sheet name="15" sheetId="18" r:id="rId11"/>
  </sheets>
  <definedNames>
    <definedName name="_xlnm._FilterDatabase" localSheetId="2" hidden="1">'Стр 4-5'!$A$8:$K$81</definedName>
    <definedName name="_xlnm.Print_Titles" localSheetId="2">'Стр 4-5'!$4:$7</definedName>
    <definedName name="_xlnm.Print_Titles" localSheetId="5">'стр 8-10'!$4:$4</definedName>
    <definedName name="_xlnm.Print_Titles" localSheetId="1">'Стр.2-3'!$6:$6</definedName>
    <definedName name="_xlnm.Print_Area" localSheetId="8">'13'!$A$1:$FE$88</definedName>
    <definedName name="_xlnm.Print_Area" localSheetId="9">'14'!$A$1:$DA$334</definedName>
    <definedName name="_xlnm.Print_Area" localSheetId="7">'стр 12'!$A$1:$FG$67</definedName>
    <definedName name="_xlnm.Print_Area" localSheetId="2">'Стр 4-5'!$A$1:$K$81</definedName>
    <definedName name="_xlnm.Print_Area" localSheetId="5">'стр 8-10'!$A$1:$F$54</definedName>
    <definedName name="_xlnm.Print_Area" localSheetId="0">Стр.1!$A$1:$DD$41</definedName>
    <definedName name="_xlnm.Print_Area" localSheetId="6">стр.11!$A$1:$E$21</definedName>
    <definedName name="_xlnm.Print_Area" localSheetId="1">'Стр.2-3'!$A$1:$DD$72</definedName>
    <definedName name="_xlnm.Print_Area" localSheetId="3">Стр.6!$A$1:$L$15</definedName>
  </definedNames>
  <calcPr calcId="152511"/>
</workbook>
</file>

<file path=xl/calcChain.xml><?xml version="1.0" encoding="utf-8"?>
<calcChain xmlns="http://schemas.openxmlformats.org/spreadsheetml/2006/main">
  <c r="E49" i="18" l="1"/>
  <c r="E84" i="18" s="1"/>
  <c r="E74" i="18"/>
  <c r="CJ332" i="17" l="1"/>
  <c r="CJ282" i="17"/>
  <c r="EJ52" i="15" l="1"/>
  <c r="DL49" i="15"/>
  <c r="DL47" i="15"/>
  <c r="DL44" i="15"/>
  <c r="DL42" i="15"/>
  <c r="DL39" i="15"/>
  <c r="DL37" i="15"/>
  <c r="DL52" i="15" s="1"/>
  <c r="E65" i="18" l="1"/>
  <c r="E64" i="18"/>
  <c r="E11" i="18"/>
  <c r="E61" i="2"/>
  <c r="E68" i="2"/>
  <c r="E64" i="2"/>
  <c r="CJ265" i="17"/>
  <c r="CJ264" i="17"/>
  <c r="CJ186" i="17"/>
  <c r="CL174" i="17"/>
  <c r="E48" i="2"/>
  <c r="G31" i="2"/>
  <c r="G56" i="2"/>
  <c r="G80" i="2"/>
  <c r="G9" i="2"/>
  <c r="G35" i="2"/>
  <c r="G33" i="2" s="1"/>
  <c r="G41" i="2"/>
  <c r="G51" i="2"/>
  <c r="J63" i="2"/>
  <c r="K51" i="2"/>
  <c r="J12" i="2"/>
  <c r="J56" i="2" l="1"/>
  <c r="E56" i="2"/>
  <c r="J51" i="2"/>
  <c r="E35" i="2"/>
  <c r="J41" i="2"/>
  <c r="E41" i="2"/>
  <c r="J35" i="2"/>
  <c r="J33" i="2" s="1"/>
  <c r="D35" i="2" l="1"/>
  <c r="BU46" i="9"/>
  <c r="J47" i="2" l="1"/>
  <c r="D63" i="2"/>
  <c r="D62" i="2"/>
  <c r="D54" i="2"/>
  <c r="D44" i="2"/>
  <c r="D38" i="2"/>
  <c r="J31" i="2" l="1"/>
  <c r="BF33" i="16" l="1"/>
  <c r="Y33" i="16"/>
  <c r="CQ44" i="16"/>
  <c r="BX44" i="16" s="1"/>
  <c r="AO44" i="16" s="1"/>
  <c r="DY44" i="16" l="1"/>
  <c r="EO44" i="16" s="1"/>
  <c r="CQ64" i="16" l="1"/>
  <c r="DY64" i="16" s="1"/>
  <c r="CQ66" i="16"/>
  <c r="DY66" i="16" s="1"/>
  <c r="CQ63" i="16"/>
  <c r="DY63" i="16" s="1"/>
  <c r="CQ62" i="16"/>
  <c r="DY62" i="16" s="1"/>
  <c r="CQ34" i="16"/>
  <c r="CQ31" i="16"/>
  <c r="CQ36" i="16"/>
  <c r="CQ35" i="16"/>
  <c r="BX35" i="16" s="1"/>
  <c r="CQ32" i="16"/>
  <c r="BX32" i="16" s="1"/>
  <c r="AO32" i="16" s="1"/>
  <c r="Y38" i="16"/>
  <c r="BF38" i="16"/>
  <c r="CQ37" i="16"/>
  <c r="BX37" i="16" s="1"/>
  <c r="AO37" i="16" s="1"/>
  <c r="EO32" i="16" l="1"/>
  <c r="BX64" i="16"/>
  <c r="AO64" i="16" s="1"/>
  <c r="EO64" i="16" s="1"/>
  <c r="BX62" i="16"/>
  <c r="AO62" i="16" s="1"/>
  <c r="EO62" i="16" s="1"/>
  <c r="BX63" i="16"/>
  <c r="AO63" i="16" s="1"/>
  <c r="EO63" i="16" s="1"/>
  <c r="BX66" i="16"/>
  <c r="AO66" i="16" s="1"/>
  <c r="EO66" i="16" s="1"/>
  <c r="DY32" i="16"/>
  <c r="DY37" i="16"/>
  <c r="EO37" i="16" s="1"/>
  <c r="E31" i="18" l="1"/>
  <c r="E26" i="18" s="1"/>
  <c r="E40" i="18"/>
  <c r="E10" i="18"/>
  <c r="CJ269" i="17"/>
  <c r="E76" i="18"/>
  <c r="CJ268" i="17"/>
  <c r="CJ267" i="17"/>
  <c r="CJ270" i="17"/>
  <c r="E9" i="18"/>
  <c r="CJ315" i="17"/>
  <c r="CL305" i="17"/>
  <c r="CJ293" i="17"/>
  <c r="CJ239" i="17"/>
  <c r="CJ242" i="17"/>
  <c r="CJ241" i="17"/>
  <c r="CJ237" i="17"/>
  <c r="CJ249" i="17"/>
  <c r="CJ236" i="17"/>
  <c r="CJ251" i="17"/>
  <c r="CJ218" i="17"/>
  <c r="CJ229" i="17" s="1"/>
  <c r="CJ243" i="17"/>
  <c r="CJ250" i="17"/>
  <c r="CM24" i="17"/>
  <c r="CM26" i="17"/>
  <c r="CM29" i="17"/>
  <c r="CM32" i="17"/>
  <c r="CM35" i="17"/>
  <c r="F7" i="12"/>
  <c r="E7" i="12"/>
  <c r="D7" i="12"/>
  <c r="D39" i="12"/>
  <c r="CJ252" i="17" l="1"/>
  <c r="E4" i="18"/>
  <c r="CJ273" i="17"/>
  <c r="CJ323" i="17"/>
  <c r="CE127" i="17" l="1"/>
  <c r="CQ18" i="16"/>
  <c r="D65" i="2" l="1"/>
  <c r="D55" i="2"/>
  <c r="D29" i="2"/>
  <c r="D12" i="2"/>
  <c r="D21" i="2"/>
  <c r="D22" i="2"/>
  <c r="D23" i="2"/>
  <c r="J9" i="2" l="1"/>
  <c r="J80" i="2" s="1"/>
  <c r="D28" i="2"/>
  <c r="E53" i="2"/>
  <c r="E33" i="2" l="1"/>
  <c r="D33" i="2" s="1"/>
  <c r="CE100" i="17"/>
  <c r="CE117" i="17"/>
  <c r="CE118" i="17" s="1"/>
  <c r="CE126" i="17"/>
  <c r="CE128" i="17" s="1"/>
  <c r="CE109" i="17"/>
  <c r="CJ78" i="17"/>
  <c r="CJ58" i="17"/>
  <c r="D52" i="2" l="1"/>
  <c r="D48" i="2"/>
  <c r="E51" i="2" l="1"/>
  <c r="E31" i="2" s="1"/>
  <c r="D53" i="2"/>
  <c r="D51" i="2" s="1"/>
  <c r="CJ162" i="17" l="1"/>
  <c r="CJ66" i="17" l="1"/>
  <c r="CJ68" i="17" s="1"/>
  <c r="CL179" i="17" l="1"/>
  <c r="CQ15" i="16" l="1"/>
  <c r="CE91" i="17" l="1"/>
  <c r="D27" i="2"/>
  <c r="D26" i="2"/>
  <c r="D20" i="2"/>
  <c r="D11" i="2"/>
  <c r="D31" i="2"/>
  <c r="D49" i="2"/>
  <c r="D57" i="2"/>
  <c r="D58" i="2"/>
  <c r="D59" i="2"/>
  <c r="D60" i="2"/>
  <c r="D61" i="2"/>
  <c r="D64" i="2"/>
  <c r="D66" i="2"/>
  <c r="D68" i="2"/>
  <c r="D69" i="2"/>
  <c r="D70" i="2"/>
  <c r="D43" i="2"/>
  <c r="D45" i="2"/>
  <c r="D46" i="2"/>
  <c r="D42" i="2"/>
  <c r="D40" i="2"/>
  <c r="D37" i="2"/>
  <c r="D39" i="2"/>
  <c r="D36" i="2"/>
  <c r="D56" i="2" l="1"/>
  <c r="D41" i="2"/>
  <c r="E9" i="2"/>
  <c r="E80" i="2" s="1"/>
  <c r="E47" i="2"/>
  <c r="D47" i="2" s="1"/>
  <c r="D9" i="2" l="1"/>
  <c r="CJ49" i="17" l="1"/>
  <c r="CM36" i="17" l="1"/>
  <c r="CJ16" i="17"/>
  <c r="CJ15" i="17"/>
  <c r="CJ17" i="17" l="1"/>
  <c r="CQ69" i="16"/>
  <c r="DY69" i="16" s="1"/>
  <c r="CQ68" i="16"/>
  <c r="BX68" i="16" s="1"/>
  <c r="AO68" i="16" s="1"/>
  <c r="BX69" i="16" l="1"/>
  <c r="AO69" i="16" s="1"/>
  <c r="EO69" i="16" s="1"/>
  <c r="DY68" i="16"/>
  <c r="EO68" i="16" s="1"/>
  <c r="Y51" i="16"/>
  <c r="BF51" i="16"/>
  <c r="CQ47" i="16"/>
  <c r="DY47" i="16" s="1"/>
  <c r="CQ81" i="16"/>
  <c r="DY81" i="16" s="1"/>
  <c r="BX31" i="16"/>
  <c r="AO31" i="16" s="1"/>
  <c r="CQ30" i="16"/>
  <c r="DY30" i="16" s="1"/>
  <c r="BX47" i="16" l="1"/>
  <c r="BX81" i="16"/>
  <c r="AO81" i="16" s="1"/>
  <c r="EO81" i="16" s="1"/>
  <c r="BX30" i="16"/>
  <c r="AO30" i="16" s="1"/>
  <c r="EO30" i="16" s="1"/>
  <c r="DY31" i="16"/>
  <c r="EO31" i="16" s="1"/>
  <c r="CQ56" i="16"/>
  <c r="DY56" i="16" s="1"/>
  <c r="CQ82" i="16"/>
  <c r="BX82" i="16" s="1"/>
  <c r="AO82" i="16" s="1"/>
  <c r="CQ80" i="16"/>
  <c r="DY80" i="16" s="1"/>
  <c r="CQ79" i="16"/>
  <c r="BX79" i="16" s="1"/>
  <c r="AO79" i="16" s="1"/>
  <c r="CQ78" i="16"/>
  <c r="BX78" i="16" s="1"/>
  <c r="AO78" i="16" s="1"/>
  <c r="CQ77" i="16"/>
  <c r="BX77" i="16" s="1"/>
  <c r="AO77" i="16" s="1"/>
  <c r="CQ76" i="16"/>
  <c r="CQ75" i="16"/>
  <c r="BX75" i="16" s="1"/>
  <c r="AO75" i="16" s="1"/>
  <c r="CQ74" i="16"/>
  <c r="BX74" i="16" s="1"/>
  <c r="AO74" i="16" s="1"/>
  <c r="CQ73" i="16"/>
  <c r="BX73" i="16" s="1"/>
  <c r="AO73" i="16" s="1"/>
  <c r="CQ72" i="16"/>
  <c r="DY72" i="16" s="1"/>
  <c r="CQ71" i="16"/>
  <c r="BX71" i="16" s="1"/>
  <c r="AO71" i="16" s="1"/>
  <c r="CQ70" i="16"/>
  <c r="DY70" i="16" s="1"/>
  <c r="CQ67" i="16"/>
  <c r="DY67" i="16" s="1"/>
  <c r="CQ65" i="16"/>
  <c r="DY65" i="16" s="1"/>
  <c r="CQ61" i="16"/>
  <c r="BX61" i="16" s="1"/>
  <c r="AO61" i="16" s="1"/>
  <c r="CQ60" i="16"/>
  <c r="BX60" i="16" s="1"/>
  <c r="AO60" i="16" s="1"/>
  <c r="CQ59" i="16"/>
  <c r="BX59" i="16" s="1"/>
  <c r="AO59" i="16" s="1"/>
  <c r="CQ58" i="16"/>
  <c r="DY58" i="16" s="1"/>
  <c r="CQ57" i="16"/>
  <c r="BX57" i="16" s="1"/>
  <c r="AO57" i="16" s="1"/>
  <c r="CQ55" i="16"/>
  <c r="BX55" i="16" s="1"/>
  <c r="AO55" i="16" s="1"/>
  <c r="CQ54" i="16"/>
  <c r="BX54" i="16" s="1"/>
  <c r="AO54" i="16" s="1"/>
  <c r="CQ53" i="16"/>
  <c r="BX53" i="16" s="1"/>
  <c r="AO53" i="16" s="1"/>
  <c r="CQ52" i="16"/>
  <c r="BX52" i="16" s="1"/>
  <c r="AO52" i="16" s="1"/>
  <c r="CQ50" i="16"/>
  <c r="BX50" i="16" s="1"/>
  <c r="CQ49" i="16"/>
  <c r="DY49" i="16" s="1"/>
  <c r="CQ48" i="16"/>
  <c r="DY48" i="16" s="1"/>
  <c r="CQ45" i="16"/>
  <c r="DY45" i="16" s="1"/>
  <c r="CQ43" i="16"/>
  <c r="DY43" i="16" s="1"/>
  <c r="CQ42" i="16"/>
  <c r="BX42" i="16" s="1"/>
  <c r="AO42" i="16" s="1"/>
  <c r="CQ41" i="16"/>
  <c r="DY41" i="16" s="1"/>
  <c r="CQ40" i="16"/>
  <c r="BX40" i="16" s="1"/>
  <c r="AO40" i="16" s="1"/>
  <c r="CQ39" i="16"/>
  <c r="BF83" i="16"/>
  <c r="BF46" i="16"/>
  <c r="Y83" i="16"/>
  <c r="Y46" i="16"/>
  <c r="Y84" i="16" l="1"/>
  <c r="BX76" i="16"/>
  <c r="AO76" i="16" s="1"/>
  <c r="DY76" i="16"/>
  <c r="BX65" i="16"/>
  <c r="AO65" i="16" s="1"/>
  <c r="EO65" i="16" s="1"/>
  <c r="DY78" i="16"/>
  <c r="EO78" i="16" s="1"/>
  <c r="BX43" i="16"/>
  <c r="AO43" i="16" s="1"/>
  <c r="EO43" i="16" s="1"/>
  <c r="DY42" i="16"/>
  <c r="EO42" i="16" s="1"/>
  <c r="DY73" i="16"/>
  <c r="EO73" i="16" s="1"/>
  <c r="BX70" i="16"/>
  <c r="AO70" i="16" s="1"/>
  <c r="EO70" i="16" s="1"/>
  <c r="AO47" i="16"/>
  <c r="CQ51" i="16"/>
  <c r="DY74" i="16"/>
  <c r="EO74" i="16" s="1"/>
  <c r="BX45" i="16"/>
  <c r="AO45" i="16" s="1"/>
  <c r="EO45" i="16" s="1"/>
  <c r="DY77" i="16"/>
  <c r="EO77" i="16" s="1"/>
  <c r="BX56" i="16"/>
  <c r="AO56" i="16" s="1"/>
  <c r="EO56" i="16" s="1"/>
  <c r="BX80" i="16"/>
  <c r="AO80" i="16" s="1"/>
  <c r="EO80" i="16" s="1"/>
  <c r="DY53" i="16"/>
  <c r="EO53" i="16" s="1"/>
  <c r="DY54" i="16"/>
  <c r="EO54" i="16" s="1"/>
  <c r="DY40" i="16"/>
  <c r="EO40" i="16" s="1"/>
  <c r="CQ46" i="16"/>
  <c r="BX58" i="16"/>
  <c r="AO58" i="16" s="1"/>
  <c r="EO58" i="16" s="1"/>
  <c r="DY57" i="16"/>
  <c r="EO57" i="16" s="1"/>
  <c r="DY55" i="16"/>
  <c r="EO55" i="16" s="1"/>
  <c r="DY52" i="16"/>
  <c r="EO52" i="16" s="1"/>
  <c r="BX41" i="16"/>
  <c r="AO41" i="16" s="1"/>
  <c r="EO41" i="16" s="1"/>
  <c r="DY39" i="16"/>
  <c r="BX39" i="16"/>
  <c r="AO39" i="16" s="1"/>
  <c r="DY82" i="16"/>
  <c r="EO82" i="16" s="1"/>
  <c r="DY79" i="16"/>
  <c r="EO79" i="16" s="1"/>
  <c r="DY75" i="16"/>
  <c r="EO75" i="16" s="1"/>
  <c r="BX72" i="16"/>
  <c r="AO72" i="16" s="1"/>
  <c r="EO72" i="16" s="1"/>
  <c r="DY71" i="16"/>
  <c r="EO71" i="16" s="1"/>
  <c r="BX67" i="16"/>
  <c r="AO67" i="16" s="1"/>
  <c r="EO67" i="16" s="1"/>
  <c r="DY61" i="16"/>
  <c r="EO61" i="16" s="1"/>
  <c r="DY60" i="16"/>
  <c r="EO60" i="16" s="1"/>
  <c r="DY59" i="16"/>
  <c r="EO59" i="16" s="1"/>
  <c r="CQ83" i="16"/>
  <c r="DY50" i="16"/>
  <c r="DY51" i="16" s="1"/>
  <c r="BX48" i="16"/>
  <c r="AO48" i="16" s="1"/>
  <c r="EO48" i="16" s="1"/>
  <c r="BX49" i="16"/>
  <c r="AO49" i="16" s="1"/>
  <c r="AO50" i="16"/>
  <c r="BX36" i="16"/>
  <c r="AO36" i="16" s="1"/>
  <c r="AO35" i="16"/>
  <c r="DY34" i="16"/>
  <c r="CQ29" i="16"/>
  <c r="BX29" i="16" s="1"/>
  <c r="AO29" i="16" s="1"/>
  <c r="CQ28" i="16"/>
  <c r="DY28" i="16" s="1"/>
  <c r="CQ27" i="16"/>
  <c r="BX27" i="16" s="1"/>
  <c r="AO27" i="16" s="1"/>
  <c r="CQ26" i="16"/>
  <c r="BX26" i="16" s="1"/>
  <c r="AO26" i="16" s="1"/>
  <c r="CQ25" i="16"/>
  <c r="BX25" i="16" s="1"/>
  <c r="AO25" i="16" s="1"/>
  <c r="CQ24" i="16"/>
  <c r="BX24" i="16" s="1"/>
  <c r="AO24" i="16" s="1"/>
  <c r="CQ23" i="16"/>
  <c r="BX23" i="16" s="1"/>
  <c r="AO23" i="16" s="1"/>
  <c r="CQ22" i="16"/>
  <c r="BX22" i="16" s="1"/>
  <c r="AO22" i="16" s="1"/>
  <c r="CQ21" i="16"/>
  <c r="BX21" i="16" s="1"/>
  <c r="AO21" i="16" s="1"/>
  <c r="CQ20" i="16"/>
  <c r="BX20" i="16" s="1"/>
  <c r="AO20" i="16" s="1"/>
  <c r="CQ19" i="16"/>
  <c r="BX19" i="16" s="1"/>
  <c r="AO19" i="16" s="1"/>
  <c r="BX18" i="16"/>
  <c r="AO18" i="16" s="1"/>
  <c r="CQ17" i="16"/>
  <c r="BX17" i="16" s="1"/>
  <c r="AO17" i="16" s="1"/>
  <c r="CQ16" i="16"/>
  <c r="BX16" i="16" l="1"/>
  <c r="CQ33" i="16"/>
  <c r="EO76" i="16"/>
  <c r="EO39" i="16"/>
  <c r="EO50" i="16"/>
  <c r="BX28" i="16"/>
  <c r="AO28" i="16" s="1"/>
  <c r="EO28" i="16" s="1"/>
  <c r="EO49" i="16"/>
  <c r="AO51" i="16"/>
  <c r="BX51" i="16"/>
  <c r="EO47" i="16"/>
  <c r="DY16" i="16"/>
  <c r="DY35" i="16"/>
  <c r="EO35" i="16" s="1"/>
  <c r="DY20" i="16"/>
  <c r="EO20" i="16" s="1"/>
  <c r="BX34" i="16"/>
  <c r="AO34" i="16" s="1"/>
  <c r="EO34" i="16" s="1"/>
  <c r="AO83" i="16"/>
  <c r="BX83" i="16"/>
  <c r="DY36" i="16"/>
  <c r="EO36" i="16" s="1"/>
  <c r="DY29" i="16"/>
  <c r="EO29" i="16" s="1"/>
  <c r="DY27" i="16"/>
  <c r="EO27" i="16" s="1"/>
  <c r="DY26" i="16"/>
  <c r="EO26" i="16" s="1"/>
  <c r="DY25" i="16"/>
  <c r="EO25" i="16" s="1"/>
  <c r="DY24" i="16"/>
  <c r="EO24" i="16" s="1"/>
  <c r="DY23" i="16"/>
  <c r="EO23" i="16" s="1"/>
  <c r="DY22" i="16"/>
  <c r="EO22" i="16" s="1"/>
  <c r="DY21" i="16"/>
  <c r="EO21" i="16" s="1"/>
  <c r="DY19" i="16"/>
  <c r="EO19" i="16" s="1"/>
  <c r="DY18" i="16"/>
  <c r="EO18" i="16" s="1"/>
  <c r="DY17" i="16"/>
  <c r="EO17" i="16" s="1"/>
  <c r="BX15" i="16"/>
  <c r="AO15" i="16" l="1"/>
  <c r="BX33" i="16"/>
  <c r="EO38" i="16"/>
  <c r="EO51" i="16"/>
  <c r="AO16" i="16"/>
  <c r="EO16" i="16" s="1"/>
  <c r="DY15" i="16"/>
  <c r="DY33" i="16" l="1"/>
  <c r="EO15" i="16"/>
  <c r="EO33" i="16" s="1"/>
  <c r="AO33" i="16"/>
  <c r="CQ38" i="16"/>
  <c r="BF84" i="16"/>
  <c r="CQ84" i="16" l="1"/>
  <c r="DY83" i="16"/>
  <c r="AO46" i="16"/>
  <c r="BX46" i="16"/>
  <c r="DY46" i="16"/>
  <c r="EO83" i="16"/>
  <c r="DY38" i="16"/>
  <c r="AO38" i="16"/>
  <c r="BX38" i="16"/>
  <c r="E16" i="18"/>
  <c r="BX84" i="16" l="1"/>
  <c r="DY84" i="16"/>
  <c r="EO46" i="16"/>
  <c r="EO84" i="16" s="1"/>
  <c r="EO85" i="16" s="1"/>
  <c r="AO84" i="16"/>
</calcChain>
</file>

<file path=xl/sharedStrings.xml><?xml version="1.0" encoding="utf-8"?>
<sst xmlns="http://schemas.openxmlformats.org/spreadsheetml/2006/main" count="1469" uniqueCount="806">
  <si>
    <t>Наименование показателя</t>
  </si>
  <si>
    <t>Код строки</t>
  </si>
  <si>
    <t>Объем финансового обеспечения, руб. (с точностью до двух знаков после запятой - 0,00)</t>
  </si>
  <si>
    <t>всего</t>
  </si>
  <si>
    <t>в том числе:</t>
  </si>
  <si>
    <t xml:space="preserve"> из них гранты</t>
  </si>
  <si>
    <t>Поступления от доходов, всего:</t>
  </si>
  <si>
    <t>х</t>
  </si>
  <si>
    <t>из них:</t>
  </si>
  <si>
    <t>Поступления финансовых активов, всего:</t>
  </si>
  <si>
    <t>Выбытие финансовых активов, всего</t>
  </si>
  <si>
    <t>Остаток средств на начало года</t>
  </si>
  <si>
    <t>Остаток средств на конец года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</si>
  <si>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</si>
  <si>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</si>
  <si>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 соответствии с Федеральным законом от 5 апреля 2013 г. №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</si>
  <si>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№ 223-ФЗ "О 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</si>
  <si>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</si>
  <si>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0001</t>
  </si>
  <si>
    <t>на закупку товаров работ, услуг по году начала закупки:</t>
  </si>
  <si>
    <t>Сумма (руб., с точностью до двух знаков после запятой - 0,00)</t>
  </si>
  <si>
    <t>010</t>
  </si>
  <si>
    <t>Поступление</t>
  </si>
  <si>
    <t>020</t>
  </si>
  <si>
    <t>030</t>
  </si>
  <si>
    <t>Выбытие</t>
  </si>
  <si>
    <t>040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</si>
  <si>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</si>
  <si>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</si>
  <si>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</si>
  <si>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УТВЕРЖДАЮ</t>
  </si>
  <si>
    <t>(наименование должности лица, утверждающего документ; наименование органа,</t>
  </si>
  <si>
    <t>осуществляющего функции и полномочия учредителя (учреждения))</t>
  </si>
  <si>
    <t>(подпись)</t>
  </si>
  <si>
    <t>0501016</t>
  </si>
  <si>
    <t>Форма по ОКУД</t>
  </si>
  <si>
    <t>Дата</t>
  </si>
  <si>
    <t>по ОКПО</t>
  </si>
  <si>
    <t>ИНН/КПП</t>
  </si>
  <si>
    <t>Дата представления предыдущих Сведений</t>
  </si>
  <si>
    <t>Наименование бюджета</t>
  </si>
  <si>
    <t>по ОКТМО</t>
  </si>
  <si>
    <t>Глава по БК</t>
  </si>
  <si>
    <t>по ОКЕИ</t>
  </si>
  <si>
    <t>Наименование субсидии</t>
  </si>
  <si>
    <t>Код объекта ФАИП</t>
  </si>
  <si>
    <t>код</t>
  </si>
  <si>
    <t>сумма</t>
  </si>
  <si>
    <t>Суммы возврата дебиторской задолженности прошлых лет</t>
  </si>
  <si>
    <t>Планируемые</t>
  </si>
  <si>
    <t>Всего</t>
  </si>
  <si>
    <t>Номер страницы</t>
  </si>
  <si>
    <t>Всего страниц</t>
  </si>
  <si>
    <t>Руководитель</t>
  </si>
  <si>
    <t>(расшифровка подписи)</t>
  </si>
  <si>
    <t>(должность)</t>
  </si>
  <si>
    <t>(телефон)</t>
  </si>
  <si>
    <t>КОДЫ</t>
  </si>
  <si>
    <t>ИНН</t>
  </si>
  <si>
    <t>КПП</t>
  </si>
  <si>
    <t>по ОКАТО</t>
  </si>
  <si>
    <t>1.1.4. Стоимость недвижимого имущества, переданного в аренду, безвозмездное пользование</t>
  </si>
  <si>
    <t>1.1.5. Остаточная стоимость недвижимого государственного имущества</t>
  </si>
  <si>
    <t>(наименование должности лица, утверждающего документ)</t>
  </si>
  <si>
    <t>"</t>
  </si>
  <si>
    <t xml:space="preserve"> г.</t>
  </si>
  <si>
    <t>План финансово-хозяйственной деятельности</t>
  </si>
  <si>
    <t>Наименование учреждения</t>
  </si>
  <si>
    <t>Единица измерения: руб.</t>
  </si>
  <si>
    <t>383</t>
  </si>
  <si>
    <t xml:space="preserve">Наименование органа, осуществляющего функции и полномочия учредителя </t>
  </si>
  <si>
    <t>Код по реестру участников бюджетного процесса, а также юридических лиц, не являющихся участниками бюджетного процесса)</t>
  </si>
  <si>
    <t>1.3. Перечень услуг (работ), осуществляемых, в том числе, на платной основе:</t>
  </si>
  <si>
    <t>III. Обязательства, всего</t>
  </si>
  <si>
    <t>II. Финансовые активы, всего</t>
  </si>
  <si>
    <t>1.2.1. Общая балансовая стоимость особо ценного движимого имущества</t>
  </si>
  <si>
    <t>1.2. Общая балансовая стоимость движимого государственного имущества, всего</t>
  </si>
  <si>
    <t>1.1. Общая балансовая стоимость недвижимого государственного имущества, всего</t>
  </si>
  <si>
    <t>I. Нефинансовые активы, всего:</t>
  </si>
  <si>
    <t>1.1.1. Стоимость недвижимого имущества, закрепленного собственником имущества за государственным учреждением на праве оперативного управления</t>
  </si>
  <si>
    <t>1.1.2. Стоимость недвижимого имущества, приобретенного государственным учреждением (подразделением) за счет выделенных собственником имущества учреждения средств</t>
  </si>
  <si>
    <t>1.1.3. Стоимость недвижимого имущества, приобретенного государственным учреждением (подразделением) за счет доходов, полученных от платной и иной приносящей доход деятельности</t>
  </si>
  <si>
    <t>1.2.3. Стоимость движимого имущества, приобретенного учреждением за счет доходов, полученных от платной и иной приносящей доход деятельности</t>
  </si>
  <si>
    <t>Сумма, рублей</t>
  </si>
  <si>
    <t>(последнюю отчетную дату)</t>
  </si>
  <si>
    <t>2.1. Денежные средства учреждения, всего</t>
  </si>
  <si>
    <t>2.1.1. Денежные средства учреждения на счетах</t>
  </si>
  <si>
    <t>2.1.2. Денежные средства учреждения, размещенные на депозиты в кредитной организации</t>
  </si>
  <si>
    <t>2.2. Иные финансовые инструменты</t>
  </si>
  <si>
    <t>2.4. Дебиторская задолженность по расходам, всего</t>
  </si>
  <si>
    <t>2.4.1. Дебиторская задолженность по выданным авансам, полученным за счет средств областного бюджета</t>
  </si>
  <si>
    <t>2.4.2. Дебиторская задолженность по выданным авансам за счет доходов, полученных от платной и иной приносящей доход деятельности</t>
  </si>
  <si>
    <t>2.4.3. Дебиторская задолженность по выданным авансам за счет средств обязательного медицинского страхования</t>
  </si>
  <si>
    <t>2.3. Дебиторская задолженность по доходам, полученным за счет средств областного бюджета, всего</t>
  </si>
  <si>
    <t>3.1. Долговые обязательства</t>
  </si>
  <si>
    <t>3.2. Кредиторская задолженность:</t>
  </si>
  <si>
    <t>3.2.1. Кредиторская задолженность по принятым обязательствам за счет средств областного бюджета, всего:</t>
  </si>
  <si>
    <t>по социальным и иным выплатам населению</t>
  </si>
  <si>
    <t>по оплате труда</t>
  </si>
  <si>
    <t>по начислениям на выплаты по оплате труда</t>
  </si>
  <si>
    <t>по расходам на закупку товаров, работ, услуг</t>
  </si>
  <si>
    <t>по уплате налогов, сборов и иных платежей</t>
  </si>
  <si>
    <t>по прочим расходам</t>
  </si>
  <si>
    <t>3.2.2. Кредиторская задолженность по принятым обязательствам за счет доходов, полученных от платной и иной приносящей доход деятельности, всего:</t>
  </si>
  <si>
    <t>3.2.3. Кредиторская задолженность по принятым обязательствам за счет средств обязательного медицинского страхования, всего:</t>
  </si>
  <si>
    <t>3.2.4. Просроченная кредиторская задолженность, всего</t>
  </si>
  <si>
    <t>Выплаты по расходам, всего:</t>
  </si>
  <si>
    <t>Доходы от собственности</t>
  </si>
  <si>
    <t>Доходы от оказания услуг, работ</t>
  </si>
  <si>
    <t>Услуга № 1/работа</t>
  </si>
  <si>
    <t>Услуга № 2/работа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</si>
  <si>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</si>
  <si>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</si>
  <si>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</si>
  <si>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</si>
  <si>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Субсидии, предоставляемые в соответствии с абзацем вторым пункта 1 статьи 78.1 БК РФ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</si>
  <si>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</si>
  <si>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</si>
  <si>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</si>
  <si>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Доходы от операций с активами</t>
  </si>
  <si>
    <t>в том числе на:</t>
  </si>
  <si>
    <t>Выплаты персоналу всего: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</si>
  <si>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</si>
  <si>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</si>
  <si>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</si>
  <si>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</si>
  <si>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</si>
  <si>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Увеличение остатков средств</t>
  </si>
  <si>
    <t xml:space="preserve">Прочие поступления </t>
  </si>
  <si>
    <t>Уменьшение остатков средств</t>
  </si>
  <si>
    <t>Прочие выбытия</t>
  </si>
  <si>
    <t>на 20__г. 
1-ый год планового периода</t>
  </si>
  <si>
    <t>на 20__г. 
2-ой год планового периода</t>
  </si>
  <si>
    <t>на 20__г. 
очередной финансовый год</t>
  </si>
  <si>
    <t>Всего на закупки</t>
  </si>
  <si>
    <t>на оплату контрактов заключенных до начала очередного финансового года:</t>
  </si>
  <si>
    <t>(очередной финансовый год)</t>
  </si>
  <si>
    <t>2.4. Справочная информация</t>
  </si>
  <si>
    <t>Единицы измерения</t>
  </si>
  <si>
    <t>чел.</t>
  </si>
  <si>
    <t>тыс. руб.</t>
  </si>
  <si>
    <t>руб.</t>
  </si>
  <si>
    <t>%</t>
  </si>
  <si>
    <t>м²</t>
  </si>
  <si>
    <t>1.1. Фонд оплаты труда, всего</t>
  </si>
  <si>
    <t>1.2. Фонд оплаты труда, отдельных категорий работников бюджетной сферы, повышение оплаты труда которых предусмотрено указами Президента РФ, всего</t>
  </si>
  <si>
    <t>в том числе по категориям работников:</t>
  </si>
  <si>
    <t>в том числе по категориям работников, повышение оплаты труда которых предусмотрено указами Президента РФ:</t>
  </si>
  <si>
    <t>2.1.1. Площадь недвижимого имущества в безвозмездном пользовании, всего</t>
  </si>
  <si>
    <t>2.1.2.Площадь недвижимого имущества в безвозмездном пользовании, не используемая для выполнения государственного задания</t>
  </si>
  <si>
    <t>2.1.3. Площадь недвижимого имущества, переданная в аренду</t>
  </si>
  <si>
    <t>ед.</t>
  </si>
  <si>
    <t>2.3. Коэффициент износа основных средств (отношение величины износа основных средств на конец отчетного периода к  стоимости основных средств учреждения на конец отчетного периода)</t>
  </si>
  <si>
    <t>2.4. Коэффициент обновления основных средств (отношение стоимости основных средств поступивших за отчетный период к общей стоимости основных средств учреждения на конец отчетного периода)</t>
  </si>
  <si>
    <t>2.5. Коэффициенты ремонта зданий, характеризующие величину фактических расходов на капитальный ремонт зданий, приходящуюся на один рубль балансовой стоимости основных средств (в том числе за счет бюджетных средств)</t>
  </si>
  <si>
    <t>1.5. Среднесписочная численность, отдельных категорий работников бюджетной сферы, повышение оплаты труда которых предусмотрено указами Президента РФ, всего</t>
  </si>
  <si>
    <t>1.6. Средняя заработная плата, необходимая для реализации указов Президента РФ, предусматривающих повышение оплаты труда отдельных категорий работников бюджетной сферы</t>
  </si>
  <si>
    <t xml:space="preserve"> 1.7. Средняя заработная плата, сложившаяся/прогнозируемая в отчетном периоде</t>
  </si>
  <si>
    <t>1.9. Отношение средней заработной платы, сложившейся/прогнозируемой в отчетном периоде к средней заработной плате, необходимой для реализации указов Президента РФ</t>
  </si>
  <si>
    <t>из них: выплаты стимулирующего характера</t>
  </si>
  <si>
    <t>да-1/нет-0</t>
  </si>
  <si>
    <t>да-1/нет-1</t>
  </si>
  <si>
    <t>Наименование мероприятия</t>
  </si>
  <si>
    <t>Сроки проведения</t>
  </si>
  <si>
    <t>Итого:</t>
  </si>
  <si>
    <t>Ожидаемый результат реализации</t>
  </si>
  <si>
    <t>Затраты, необходимые на проведение мероприятия, тыс. руб</t>
  </si>
  <si>
    <t>2. Повышение эффективности управления государственной собственностью</t>
  </si>
  <si>
    <t>3. Повышение качества предоставления государственных услуг</t>
  </si>
  <si>
    <t>исполнитель</t>
  </si>
  <si>
    <t>Ответственный</t>
  </si>
  <si>
    <t>выплаты</t>
  </si>
  <si>
    <t>поступления</t>
  </si>
  <si>
    <t>Код
субсидии</t>
  </si>
  <si>
    <t>по ОКВ</t>
  </si>
  <si>
    <t>Единица измерения: руб. (с точностью до второго десятичного знака)</t>
  </si>
  <si>
    <t>ческой службы</t>
  </si>
  <si>
    <t>О ПРИНЯТИИ НАСТОЯЩИХ СВЕДЕНИЙ</t>
  </si>
  <si>
    <t>сово-экономи-</t>
  </si>
  <si>
    <t>ОТМЕТКА ОРГАНА, ОСУЩЕСТВЛЯЮЩЕГО ВЕДЕНИЕ ЛИЦЕВОГО СЧЕТА,</t>
  </si>
  <si>
    <t>Руководитель финан-</t>
  </si>
  <si>
    <t>на начало 20</t>
  </si>
  <si>
    <t>остаток субсидии прошлых лет</t>
  </si>
  <si>
    <t>Разрешенный к использованию</t>
  </si>
  <si>
    <t>Код 
по бюджетной классификации Российской Федерации</t>
  </si>
  <si>
    <t>(наименование иностранной валюты)</t>
  </si>
  <si>
    <t>ведение лицевого счета</t>
  </si>
  <si>
    <t>Наименование органа, осуществляющего</t>
  </si>
  <si>
    <t>функции и полномочия учредителя</t>
  </si>
  <si>
    <t>от "</t>
  </si>
  <si>
    <t>СВЕДЕНИЯ</t>
  </si>
  <si>
    <t xml:space="preserve">Государственное </t>
  </si>
  <si>
    <t xml:space="preserve">Руководитель финансово-экономической </t>
  </si>
  <si>
    <r>
      <t xml:space="preserve">1.2.2. Стоимость </t>
    </r>
    <r>
      <rPr>
        <b/>
        <sz val="10"/>
        <rFont val="Times New Roman"/>
        <family val="1"/>
        <charset val="204"/>
      </rPr>
      <t>иного</t>
    </r>
    <r>
      <rPr>
        <sz val="10"/>
        <rFont val="Times New Roman"/>
        <family val="1"/>
        <charset val="204"/>
      </rPr>
      <t xml:space="preserve"> движимого имущества, приобретенного государственным учреждением за счет доходов, полученных за счет бюджетных средств</t>
    </r>
  </si>
  <si>
    <t>1.2.4. Стоимость движимого имущества, приобретенного учреждением за счет средств обязательного медицинского страхования</t>
  </si>
  <si>
    <t>1.2.5. Остаточная стоимость особо ценного движимого имущества</t>
  </si>
  <si>
    <t>Юридический адрес учреждения</t>
  </si>
  <si>
    <t>Адрес фактического местонахождения учреждения</t>
  </si>
  <si>
    <t>1.1. Цели деятельности учреждения:</t>
  </si>
  <si>
    <t>1.2. Виды деятельности учреждения:</t>
  </si>
  <si>
    <t>1. Сведения о деятельности учреждения</t>
  </si>
  <si>
    <t>2. Финансовые параметры деятельности учреждения</t>
  </si>
  <si>
    <t>2.1.  Показатели финансового состояния учреждения</t>
  </si>
  <si>
    <t>2.2. Показатели по поступлениям и выплатам учреждения*</t>
  </si>
  <si>
    <t>2.2.1. Показатели выплат по расходам на закупку товаров, работ, услуг  учреждения*</t>
  </si>
  <si>
    <t>2.3. Сведения о средствах, поступающих во временное распоряжение учреждения*</t>
  </si>
  <si>
    <t>3. Сведения и показатели об использовании ресурсов учреждения</t>
  </si>
  <si>
    <t>1.1.1.Фонд оплаты труда руководителей учреждения и их заместителей</t>
  </si>
  <si>
    <t>1.1.2. Фонд оплаты труда прочих работников учреждения</t>
  </si>
  <si>
    <t>1.3. Среднесписочная численность работников учреждения</t>
  </si>
  <si>
    <t>1. Сведения об уровне оплаты труда работников учреждения</t>
  </si>
  <si>
    <t>1.3.1. Среднесписочная численность руководителей учреждения и их заместителей</t>
  </si>
  <si>
    <t>1.3.2. Среднесписочная численность прочих работников учреждения</t>
  </si>
  <si>
    <t>1.4. Среднесписочная численность работников учреждения с которыми заключены эффективные контракты</t>
  </si>
  <si>
    <t>1.4.1. Среднесписочная численность руководителей учреждения и их заместителей с которыми заключены эффективные контракты</t>
  </si>
  <si>
    <t>1.4.2. Среднесписочная численность прочих работников учреждения с которыми заключены эффективные контракты</t>
  </si>
  <si>
    <t>1.8. Отношение средней заработной платы руководителей учреждения и их заместителей к средней заработной плате работников учреждения</t>
  </si>
  <si>
    <t>2.1. Общая площадь объектов недвижимого имущества, закрепленная за  учреждением</t>
  </si>
  <si>
    <t>2. Сведения об использовании имущества учреждения</t>
  </si>
  <si>
    <t>2.2. Затраты на содержание имущества учреждения</t>
  </si>
  <si>
    <t>2.2.1. Затраты на содержание имущества учреждения, не используемого для выполнения государственного задания</t>
  </si>
  <si>
    <t>4. Перечень мероприятий по повышению эффективности деятельности учреждения</t>
  </si>
  <si>
    <t>1. Повышение эффективности управления и кадрового потенциала учреждения</t>
  </si>
  <si>
    <t>4. Направления оптимизации расходов учреждения</t>
  </si>
  <si>
    <t>службы учреждения</t>
  </si>
  <si>
    <t>учреждение</t>
  </si>
  <si>
    <t>Руководитель учреждения</t>
  </si>
  <si>
    <t>Код по бюджетной классификации РФ</t>
  </si>
  <si>
    <t>3. Показатели характеризующие объем и качество оказываемой услуги</t>
  </si>
  <si>
    <t>4. Показатели открытости и прозрачности деятельности</t>
  </si>
  <si>
    <t>3.1. Общее количество государственных услуг, оказываемых учреждением</t>
  </si>
  <si>
    <t>3.1.1. Количество государственных услуг, в отношении которых нормативно установлены требования к качеству их оказания</t>
  </si>
  <si>
    <t xml:space="preserve">4.1. Обеспечено размещение (актуализация) сведений об учреждении на официальном сайте в сети Интернет www.bus.gov.ru 
</t>
  </si>
  <si>
    <t>4.2. Обеспечено размещение в сети Интернет информации о результатах деятельности учреждения за отчетный год</t>
  </si>
  <si>
    <t>Услуги связи</t>
  </si>
  <si>
    <t>Транспортные услуги</t>
  </si>
  <si>
    <t>Коммунальные услуги</t>
  </si>
  <si>
    <t>Арендная плата за пользование имуществом</t>
  </si>
  <si>
    <t>Работы, услуги по содержанию имущества</t>
  </si>
  <si>
    <t>Прочие работы, услуги</t>
  </si>
  <si>
    <t>Увеличение стоимости основных средств</t>
  </si>
  <si>
    <t>Увеличение стоимости нематериальных активов</t>
  </si>
  <si>
    <t>Увеличение стоимости материальных запасов</t>
  </si>
  <si>
    <t>оплата труда</t>
  </si>
  <si>
    <t>начисления на выплаты по оплате труда</t>
  </si>
  <si>
    <t xml:space="preserve">Субсидии на финансовое обеспечение выполнения государственного (муниципального) задания из федерального бюджета, бюджета субъекта Российской Федерации (местного бюджета)
</t>
  </si>
  <si>
    <t xml:space="preserve">Субсидии на финансовое обеспечение выполнения государственного задания из бюджета Федерального фонда обязательного медицинского страхования
</t>
  </si>
  <si>
    <t>1. Расчеты (обоснования) выплат персоналу (строка 210)</t>
  </si>
  <si>
    <t>Код видов расходов</t>
  </si>
  <si>
    <t xml:space="preserve">Источник финансового обеспечения </t>
  </si>
  <si>
    <t>1.1. Расчеты (обоснования) расходов на оплату труда</t>
  </si>
  <si>
    <t>№ 
п/п</t>
  </si>
  <si>
    <t>Должность, 
группа должностей</t>
  </si>
  <si>
    <t>Установленная численность, единиц</t>
  </si>
  <si>
    <t>Среднемесячный размер оплаты труда на одного работника, руб.</t>
  </si>
  <si>
    <t>Ежемесячная надбавка к должностному окладу, %</t>
  </si>
  <si>
    <t>Районный коэффициент</t>
  </si>
  <si>
    <t>Фонд оплаты труда в год, руб. (гр. 3 x гр. 4 x 
(1 + гр. 8 / 100) x 
гр. 9 x 12)</t>
  </si>
  <si>
    <t>по должностному окладу</t>
  </si>
  <si>
    <t>по выплатам компенсационного характера</t>
  </si>
  <si>
    <t>по выплатам стимулирующего характера</t>
  </si>
  <si>
    <t xml:space="preserve">Итого: </t>
  </si>
  <si>
    <t>1.2. Расчеты (обоснования) выплат персоналу при направлении в служебные командировки</t>
  </si>
  <si>
    <t>Наименование 
расходов</t>
  </si>
  <si>
    <t>Средний размер выплаты на одного работника в день, руб.</t>
  </si>
  <si>
    <t>Количество работников, 
чел.</t>
  </si>
  <si>
    <t>Количество 
дней</t>
  </si>
  <si>
    <t>Сумма, руб. 
(гр. 3 x гр. 4 x 
гр. 5)</t>
  </si>
  <si>
    <t>1.3. Расчеты (обоснования) выплат персоналу по уходу за ребенком</t>
  </si>
  <si>
    <t>Численность работников, получающих пособие</t>
  </si>
  <si>
    <t>Количество выплат в год на одного работника</t>
  </si>
  <si>
    <t>Размер 
выплаты 
(пособия) 
в месяц, руб.</t>
  </si>
  <si>
    <t>1.4. Расчеты (обоснования) страховых взносов на обязательное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</t>
  </si>
  <si>
    <t>Наименование государственного внебюджетного фонда</t>
  </si>
  <si>
    <t>Размер базы 
для начисления страховых взносов, руб.</t>
  </si>
  <si>
    <t>Сумма 
взноса, 
руб.</t>
  </si>
  <si>
    <t>1</t>
  </si>
  <si>
    <t>Страховые взносы в Пенсионный фонд Российской Федерации, всего</t>
  </si>
  <si>
    <t>1.1</t>
  </si>
  <si>
    <t>по ставке 22,0%</t>
  </si>
  <si>
    <t>1.2</t>
  </si>
  <si>
    <t>по ставке 10,0%</t>
  </si>
  <si>
    <t>1.3</t>
  </si>
  <si>
    <t>с применением пониженных тарифов взносов в Пенсионный фонд Российской Федерации для отдельных категорий плательщиков</t>
  </si>
  <si>
    <t>2</t>
  </si>
  <si>
    <t>Страховые взносы в Фонд социального страхования Российской Федерации, всего</t>
  </si>
  <si>
    <t>2.1</t>
  </si>
  <si>
    <t>обязательное социальное страхование на случай временной нетрудоспособности и в связи с материнством по ставке 2,9%</t>
  </si>
  <si>
    <t>2.2</t>
  </si>
  <si>
    <t>с применением ставки взносов в Фонд социального страхования Российской Федерации по ставке 0,0%</t>
  </si>
  <si>
    <t>2.3</t>
  </si>
  <si>
    <t>обязательное социальное страхование от несчастных случаев на производстве и профессиональных заболеваний по ставке 0,2%</t>
  </si>
  <si>
    <t>2.4</t>
  </si>
  <si>
    <t>обязательное социальное страхование от несчастных случаев на производстве и профессиональных заболеваний по ставке 0,_%*</t>
  </si>
  <si>
    <t>2.5</t>
  </si>
  <si>
    <t>3</t>
  </si>
  <si>
    <t>Страховые взносы в Федеральный фонд обязательного медицинского страхования, всего (по ставке 5,1%)</t>
  </si>
  <si>
    <r>
      <t>_____</t>
    </r>
    <r>
      <rPr>
        <sz val="9"/>
        <rFont val="Times New Roman"/>
        <family val="1"/>
        <charset val="204"/>
      </rPr>
      <t>*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Указываются страховые тарифы, дифференцированные по классам профессионального риска, установленные Федеральным законом от 22 декабря 2005 г. № 179-ФЗ "О страховых тарифах на обязательное социальное страхование от несчастных случаев на производстве и профессиональных заболеваний на 2006 год" (Собрание законодательства Российской Федерации, 2005, № 52, ст. 5592; 2015, № 51, ст. 7233).</t>
    </r>
  </si>
  <si>
    <t>2. Расчеты (обоснования) расходов на социальные и иные выплаты населению</t>
  </si>
  <si>
    <t>Размер одной выплаты, руб.</t>
  </si>
  <si>
    <t>Количество 
выплат в год</t>
  </si>
  <si>
    <t>Общая сумма выплат, руб. 
(гр. 3 x гр. 4)</t>
  </si>
  <si>
    <t>3. Расчет (обоснование) расходов на уплату налогов, сборов и иных платежей</t>
  </si>
  <si>
    <t>Наименование расходов</t>
  </si>
  <si>
    <t>Налоговая база, руб.</t>
  </si>
  <si>
    <t>Ставка налога, 
%</t>
  </si>
  <si>
    <t>Сумма исчисленного 
налога, подлежащего 
уплате, руб. 
(гр. 3 x гр. 4 / 100)</t>
  </si>
  <si>
    <t>4. Расчет (обоснование) расходов на безвозмездные перечисления организациям</t>
  </si>
  <si>
    <t>5. Расчет (обоснование) прочих расходов 
(кроме расходов на закупку товаров, работ, услуг)</t>
  </si>
  <si>
    <t>6. Расчет (обоснование) расходов на закупку товаров, работ, услуг</t>
  </si>
  <si>
    <t>6.1. Расчет (обоснование) расходов на оплату услуг связи</t>
  </si>
  <si>
    <t>Количество номеров</t>
  </si>
  <si>
    <t>Количество платежей в год</t>
  </si>
  <si>
    <t>Стоимость за единицу, руб.</t>
  </si>
  <si>
    <t xml:space="preserve"> Итого:</t>
  </si>
  <si>
    <t>6.2. Расчет (обоснование) расходов на оплату транспортных услуг</t>
  </si>
  <si>
    <t>Количество 
услуг 
перевозки</t>
  </si>
  <si>
    <t>Цена услуги перевозки, 
руб.</t>
  </si>
  <si>
    <t>Сумма, руб. 
(гр. 3 x гр. 4)</t>
  </si>
  <si>
    <t>6.3. Расчет (обоснование) расходов на оплату коммунальных услуг</t>
  </si>
  <si>
    <t>Размер потребления ресурсов</t>
  </si>
  <si>
    <t>Тариф 
(с учетом НДС), руб.</t>
  </si>
  <si>
    <t>Индексация, 
%</t>
  </si>
  <si>
    <t>Сумма, руб. 
(гр. 4 x гр. 5 x 
гр. 6)</t>
  </si>
  <si>
    <t>6.4. Расчет (обоснование) расходов на оплату аренды имущества</t>
  </si>
  <si>
    <t>Количество</t>
  </si>
  <si>
    <t>Ставка 
арендной 
платы</t>
  </si>
  <si>
    <t>Стоимость 
с учетом НДС, 
руб.</t>
  </si>
  <si>
    <t>6.5. Расчет (обоснование) расходов на оплату работ, услуг по содержанию имущества</t>
  </si>
  <si>
    <t>Объект</t>
  </si>
  <si>
    <t>Количество 
работ 
(услуг)</t>
  </si>
  <si>
    <t>Стоимость 
работ (услуг), 
руб.</t>
  </si>
  <si>
    <t>6.6. Расчет (обоснование) расходов на оплату прочих работ, услуг</t>
  </si>
  <si>
    <t>Стоимость 
услуги, руб.</t>
  </si>
  <si>
    <t>6.7. Расчет (обоснование) расходов на приобретение основных средств, материальных запасов</t>
  </si>
  <si>
    <t>Средняя стоимость, руб.</t>
  </si>
  <si>
    <t>Сумма, руб. 
(гр. 2 x гр. 3)</t>
  </si>
  <si>
    <t>Наименование затрат</t>
  </si>
  <si>
    <t xml:space="preserve">количество </t>
  </si>
  <si>
    <t xml:space="preserve">расчет </t>
  </si>
  <si>
    <t>Затраты на оплату труда с начислениями на выплаты по оплате труда в том числе:</t>
  </si>
  <si>
    <t>Затраты на приобретение услуг связи в т.ч.</t>
  </si>
  <si>
    <t xml:space="preserve"> услуги телефонной связи (местной, внутризоновой, междугородней телефонной связи)</t>
  </si>
  <si>
    <t xml:space="preserve">услуги почтовой связи:               </t>
  </si>
  <si>
    <t>услуги связи по передаче данных</t>
  </si>
  <si>
    <t>выделенный доступ в сети интернет</t>
  </si>
  <si>
    <t xml:space="preserve">сотовая связь </t>
  </si>
  <si>
    <t>Затраты на приобретение транспортных услуг в т.ч.</t>
  </si>
  <si>
    <t>оплата проезда работников в служебные командировки</t>
  </si>
  <si>
    <t>Затраты на приобретение коммунальных услуг в т.ч.</t>
  </si>
  <si>
    <t>Затраты на содержание недвижимого имущества в т.ч.</t>
  </si>
  <si>
    <t>вывоз твердых бытовых отходов</t>
  </si>
  <si>
    <t>размещение, переработка твердых бытовых отходов крупногабаритного мусора, захоронение ТБО и содержание контейнерных площадок</t>
  </si>
  <si>
    <t>Затраты на содержание особо ценного движимого имущества в т.ч.</t>
  </si>
  <si>
    <t xml:space="preserve">техническое обслуживание и регламентно-профилактический ремонт систем охранно-тревожной сигнализации </t>
  </si>
  <si>
    <t>Затраты на прочие общехозяйственные нужды в т.ч.</t>
  </si>
  <si>
    <t>Итого</t>
  </si>
  <si>
    <t>Гл.бухгалтер</t>
  </si>
  <si>
    <t>электроснабжение</t>
  </si>
  <si>
    <t>теплоснабжение</t>
  </si>
  <si>
    <t>водоснабжение</t>
  </si>
  <si>
    <t>водоотведение</t>
  </si>
  <si>
    <t>ед. изм.</t>
  </si>
  <si>
    <t xml:space="preserve">техническое обслуживание отопительной системы, в том числе на подготовку  к зимнему сезону (кол-во зданий)                          </t>
  </si>
  <si>
    <r>
      <t xml:space="preserve">Учебные расходы       </t>
    </r>
    <r>
      <rPr>
        <b/>
        <sz val="8"/>
        <color theme="1"/>
        <rFont val="Times New Roman"/>
        <family val="1"/>
        <charset val="204"/>
      </rPr>
      <t xml:space="preserve"> (в соответствии с Законом Мурманской области от 19.12.2005 № 706-01-ЗМО)</t>
    </r>
  </si>
  <si>
    <t>Расчеты (обоснования) к плану финансово-хозяйственной деятельности государственного (муниципального) учреждения*</t>
  </si>
  <si>
    <t>5.1</t>
  </si>
  <si>
    <t>оплата труда и начисления на выплаты по оплате труда</t>
  </si>
  <si>
    <t>* Заполняется в соответствии с приказом Минфина России от 28.07.2010 № 81н "О требованиях к плану финансово-хозяйственной деятельности государственного (муниципального) учреждения" (в редакции приказа от 29.08.2016 № 142н)</t>
  </si>
  <si>
    <t>* Заполняется в соответствии с приказом Минфина России от 28.07.2010 № 81н "О требованиях к плану финансово-хозяйственной деятельности государственного (муниципального) учреждения" (в редакции приказа от  от 29.08.2016 № 142н)</t>
  </si>
  <si>
    <t>* Заполняется в соответствии с приказом Минфина России от 28.07.2010 № 81н "О требованиях к плану финансово-хозяйственной деятельности государственного (муниципального) учреждения" (в редакции приказа от 29.08.2015 № 142н)</t>
  </si>
  <si>
    <t>* Заполняется в соответствии с приказом Минфина России от 28.07.2010 № 81н "О требованиях к плану финансово-хозяйственной деятельности государственного (муниципального) учреждения"               (в редакции приказа от 29.08.2016 № 142н)</t>
  </si>
  <si>
    <t>Услуга № 3/работа</t>
  </si>
  <si>
    <t>Услуга № 4/работа</t>
  </si>
  <si>
    <t>Средства на уплату налогов, в качестве объекта налогообложения по которым признается имущество учреждения</t>
  </si>
  <si>
    <t>Средства на содержание имущества учреждения, не используемого для оказания государственных услуг (выполнения работ) и для общехозяйственных нужд</t>
  </si>
  <si>
    <t>на 2019 г. 
2-ой год планового периода</t>
  </si>
  <si>
    <t>1.</t>
  </si>
  <si>
    <t>2.</t>
  </si>
  <si>
    <t>3.</t>
  </si>
  <si>
    <t>Заведующий УО</t>
  </si>
  <si>
    <t>Заведующий УВО</t>
  </si>
  <si>
    <t>Педагог-библиотекарь</t>
  </si>
  <si>
    <t>Педагог-психолог</t>
  </si>
  <si>
    <t>Заведующий практикой</t>
  </si>
  <si>
    <t>Социалный педагог</t>
  </si>
  <si>
    <t>Зам. директора по ТО</t>
  </si>
  <si>
    <t>Зам. директора по УПР</t>
  </si>
  <si>
    <t>Главный бухгалтер</t>
  </si>
  <si>
    <t>Инженер по ОЭ и РЗ и С</t>
  </si>
  <si>
    <t>Специалист по ОТ</t>
  </si>
  <si>
    <t>Юрисконсульт</t>
  </si>
  <si>
    <t>Документовед</t>
  </si>
  <si>
    <t>Секретарь УЧ</t>
  </si>
  <si>
    <t>Программист</t>
  </si>
  <si>
    <t>Бухгалтер</t>
  </si>
  <si>
    <t>Водитель</t>
  </si>
  <si>
    <t>Гардеробщик</t>
  </si>
  <si>
    <t>Сторож</t>
  </si>
  <si>
    <t>Дежурный по общежитию</t>
  </si>
  <si>
    <t>Рабочий по КО и РЗ</t>
  </si>
  <si>
    <t>Повар</t>
  </si>
  <si>
    <t>Кладовщик</t>
  </si>
  <si>
    <t>Комендант общежития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</si>
  <si>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</si>
  <si>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</si>
  <si>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</si>
  <si>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</si>
  <si>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</si>
  <si>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</si>
  <si>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</si>
  <si>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</si>
  <si>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</si>
  <si>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</si>
  <si>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</si>
  <si>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</si>
  <si>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</si>
  <si>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</si>
  <si>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</si>
  <si>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</si>
  <si>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</si>
  <si>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</si>
  <si>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</si>
  <si>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</si>
  <si>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</si>
  <si>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</si>
  <si>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</si>
  <si>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</si>
  <si>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</si>
  <si>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</si>
  <si>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</si>
  <si>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</si>
  <si>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</si>
  <si>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</si>
  <si>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</si>
  <si>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</si>
  <si>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</si>
  <si>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</si>
  <si>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</si>
  <si>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Специалист по кадрам</t>
  </si>
  <si>
    <t>39.</t>
  </si>
  <si>
    <t>Государственное автономное профессиональное образовательное учреждение Мурманской области "Полярнозоринский энергетический колледж"</t>
  </si>
  <si>
    <t>02516481</t>
  </si>
  <si>
    <t>5117100038</t>
  </si>
  <si>
    <t>511701001</t>
  </si>
  <si>
    <t>47719000</t>
  </si>
  <si>
    <t>Министерство образования и науки Мурманской области</t>
  </si>
  <si>
    <t>804</t>
  </si>
  <si>
    <t>184230, Мурманская обл., г. Полярные Зори, ул. Курчатова, д. 24</t>
  </si>
  <si>
    <t>Ц</t>
  </si>
  <si>
    <t>8</t>
  </si>
  <si>
    <t>9</t>
  </si>
  <si>
    <t xml:space="preserve"> - Реализует основные профессиональные образовательные программы среднего профессионального образования </t>
  </si>
  <si>
    <t>базовой и углубленной подготовки на базе основного общего, среднего (полного) общего образования, в соответствии с лицензией на образовательную деятельность;</t>
  </si>
  <si>
    <t xml:space="preserve"> - Реализует программы профессиональной подготовки, переподготовки и повышения квалификации специалистов, рабочих кадров и незанятого населения, программы дополнительного профессионального образования, дополнительные образовательные услуги,  за пределами основных образовательных программ среднего профессионального образования в соответствии с лицензией на образовательную деятельность.</t>
  </si>
  <si>
    <t>№ п/п</t>
  </si>
  <si>
    <t>Наименование услуги (работы)</t>
  </si>
  <si>
    <t>Потребитель (физические или юридические лица)</t>
  </si>
  <si>
    <t>Нормативный (правовой) акт</t>
  </si>
  <si>
    <t>Платная образовательная деятельность</t>
  </si>
  <si>
    <t>физические лица</t>
  </si>
  <si>
    <t>Лицензия, Устав, Положение об оказании платных образовательных услуг, приказ, сметы (расчеты)</t>
  </si>
  <si>
    <t>Предоставление мест в общежитии</t>
  </si>
  <si>
    <t>Устав, приказ, договор, калькуляция</t>
  </si>
  <si>
    <t>Возмещение коммунальных, эксплуатационных и административно-хозяйственных расходов</t>
  </si>
  <si>
    <t>Добровольные пожертвования и целевые взносы</t>
  </si>
  <si>
    <t xml:space="preserve">физические и юридические лица </t>
  </si>
  <si>
    <t>Устав, приказ</t>
  </si>
  <si>
    <t>Предоставление в аренду объекты недвижимого имущества</t>
  </si>
  <si>
    <t>Иные источники, не противоречащие законодательству</t>
  </si>
  <si>
    <t>физические и юридические лица</t>
  </si>
  <si>
    <t>4</t>
  </si>
  <si>
    <t>7</t>
  </si>
  <si>
    <t>17</t>
  </si>
  <si>
    <t>И.о. директора ГАПОУ МО "ПЭК"</t>
  </si>
  <si>
    <t>О.И. Макашина</t>
  </si>
  <si>
    <t>Подготовка работников квалифицированного труда со средней профессиональной подготовкой</t>
  </si>
  <si>
    <t>О.А. Федорова</t>
  </si>
  <si>
    <t>тел. (81532) 74763</t>
  </si>
  <si>
    <t>Мойщик посуды</t>
  </si>
  <si>
    <t>40.</t>
  </si>
  <si>
    <t>Директор</t>
  </si>
  <si>
    <t>41.</t>
  </si>
  <si>
    <t xml:space="preserve"> 4 - Субсидия на выполнение государственного задания</t>
  </si>
  <si>
    <t>Пособие по уходу за ребенком до 1,5 лет</t>
  </si>
  <si>
    <t xml:space="preserve">Пособие в размере среднемесячного заработка в связи с сокращением </t>
  </si>
  <si>
    <t xml:space="preserve"> 4 - Субсидия на выполнение гос. задания </t>
  </si>
  <si>
    <t xml:space="preserve">   321</t>
  </si>
  <si>
    <t xml:space="preserve">  111 </t>
  </si>
  <si>
    <t>804 0704 0000000000 111 211</t>
  </si>
  <si>
    <t>804 0704 0000000000 119 213</t>
  </si>
  <si>
    <t>804 0704 0000000000 112 212</t>
  </si>
  <si>
    <t>804 0704 0000000000 321 262</t>
  </si>
  <si>
    <t>804 0704 0000000000 851 290</t>
  </si>
  <si>
    <t>804 0704 0000000000 853 290</t>
  </si>
  <si>
    <t>804 0704 0000000000 244 221</t>
  </si>
  <si>
    <t>804 0704 0000000000 244 222</t>
  </si>
  <si>
    <t>804 0704 0000000000 244 223</t>
  </si>
  <si>
    <t>804 0704 0000000000 244 224</t>
  </si>
  <si>
    <t>804 0704 0000000000 244 225</t>
  </si>
  <si>
    <t>804 0704 0000000000 244 226</t>
  </si>
  <si>
    <t>804 0704 0000000000 244 310</t>
  </si>
  <si>
    <t>804 0704 0000000000 244 340</t>
  </si>
  <si>
    <t>804 0704 0000000000 244 320</t>
  </si>
  <si>
    <t>из них: имущественный, земельный налоги</t>
  </si>
  <si>
    <t>804 0704 0000000000 130 130</t>
  </si>
  <si>
    <t>804 0704 0000000000 120 120</t>
  </si>
  <si>
    <t>Дополнительные платные услуги (общежитие)</t>
  </si>
  <si>
    <t>Дополнительные платные услуги (платное питание)</t>
  </si>
  <si>
    <t>Дополнительные платные услуги (КМЦ)</t>
  </si>
  <si>
    <t>804 0704 0000000000 340 290</t>
  </si>
  <si>
    <t>Увеличение стоимости материальных запасов (ТЖС)</t>
  </si>
  <si>
    <t>Увеличение стоимости материальных запасов (сироты)</t>
  </si>
  <si>
    <t>компенсация ТЖС</t>
  </si>
  <si>
    <t>отдых и оздоровление детей-сирот</t>
  </si>
  <si>
    <t>компенсация детям-сиротам</t>
  </si>
  <si>
    <t>иные выплаты (оплата льготного проезда)</t>
  </si>
  <si>
    <t>321</t>
  </si>
  <si>
    <t>Земельный налог (к.н. 51:28:0050001:23)</t>
  </si>
  <si>
    <t>Земельный налог (к.н. 51:28:0050001:1427)</t>
  </si>
  <si>
    <t>Налог на имущество</t>
  </si>
  <si>
    <t>244</t>
  </si>
  <si>
    <t>Теплоэнергия</t>
  </si>
  <si>
    <t>Холодное водоснабжение</t>
  </si>
  <si>
    <t>Водоотведение</t>
  </si>
  <si>
    <t>Электроэнегрия</t>
  </si>
  <si>
    <t>3000 руб * 12 мес.</t>
  </si>
  <si>
    <t>5487 руб. * 12 мес.</t>
  </si>
  <si>
    <t>кВт/ч</t>
  </si>
  <si>
    <t>гКал</t>
  </si>
  <si>
    <t>м3</t>
  </si>
  <si>
    <t>Заработная плата работникам</t>
  </si>
  <si>
    <t>шт.</t>
  </si>
  <si>
    <t>куб.м</t>
  </si>
  <si>
    <t>Начисления на оплату труда</t>
  </si>
  <si>
    <t>Иные выплаты</t>
  </si>
  <si>
    <t>Техническое обслуживание индивидуального теплового пункта</t>
  </si>
  <si>
    <t xml:space="preserve">2100 руб * 12 мес. </t>
  </si>
  <si>
    <t>Дератизация, дезинсекция помещений</t>
  </si>
  <si>
    <t xml:space="preserve">усл. </t>
  </si>
  <si>
    <t>Техническое облуживание и регламентно-профилактический ремонт пожарной сигнализации</t>
  </si>
  <si>
    <t>Техническое облуживание видеонаблюдения</t>
  </si>
  <si>
    <t>8000 руб * 12 мес.</t>
  </si>
  <si>
    <t>мес.</t>
  </si>
  <si>
    <t>Затраты на обязательное страхование гражданской ответственности владельцев транспортных средств</t>
  </si>
  <si>
    <t>Ремонт автотранспорта</t>
  </si>
  <si>
    <t>Ремонт бытовой техники</t>
  </si>
  <si>
    <t>Обслуживание холодильного, технического оборудования</t>
  </si>
  <si>
    <t>Поверка электросчетчиков, маномаетров, весового хозяйства</t>
  </si>
  <si>
    <t>Техническое обслуживание - поверка диэлектрических перчаток, заправка огнетушителей, испытание рукавов</t>
  </si>
  <si>
    <t>утилизация ртутьсодержащих отходов</t>
  </si>
  <si>
    <t>стирка и обработка постельных принадлежностей и прочего мягкого инвентаря</t>
  </si>
  <si>
    <t>компл.</t>
  </si>
  <si>
    <t>заправка картриджей</t>
  </si>
  <si>
    <t>сопровождение программ бухгалтерского учета</t>
  </si>
  <si>
    <t>медицинские обследования работников</t>
  </si>
  <si>
    <t>предрейсовые медосмотры водителя</t>
  </si>
  <si>
    <t>пос.</t>
  </si>
  <si>
    <t>услуги нотариуса</t>
  </si>
  <si>
    <t>семинары, курсы повышения квалификации</t>
  </si>
  <si>
    <t>Исследование воды, смывов, пищевых продуктов</t>
  </si>
  <si>
    <t>подписка на периодические издания</t>
  </si>
  <si>
    <t>реклама, объявления в СМИ</t>
  </si>
  <si>
    <t xml:space="preserve">Налог на имущество </t>
  </si>
  <si>
    <t>Земельный налог</t>
  </si>
  <si>
    <t>ГСМ на общехозяйственные расходы</t>
  </si>
  <si>
    <t>л</t>
  </si>
  <si>
    <t>42 шт * 700 руб.</t>
  </si>
  <si>
    <t xml:space="preserve">канцелярские принадлежности </t>
  </si>
  <si>
    <t>моющие, дезинфицирующие средства</t>
  </si>
  <si>
    <t>3930 руб * 285 чел.</t>
  </si>
  <si>
    <t>перевязочные средства и медикаменты</t>
  </si>
  <si>
    <t>строительные материалы</t>
  </si>
  <si>
    <t>И.о. директора</t>
  </si>
  <si>
    <t>Исполнитель Федорова О.А.</t>
  </si>
  <si>
    <t>(81532) 74763</t>
  </si>
  <si>
    <t>техническое обслуживание автотранспорта</t>
  </si>
  <si>
    <t>т/о оборудования учета и контроля теплоэнергии</t>
  </si>
  <si>
    <t>т/о отопительной системы, в т.ч. на подготовку к зимнему сезону</t>
  </si>
  <si>
    <t>5</t>
  </si>
  <si>
    <t>6</t>
  </si>
  <si>
    <t>10</t>
  </si>
  <si>
    <t>11</t>
  </si>
  <si>
    <t>Дератизация, дезинсекция</t>
  </si>
  <si>
    <t>Вывоз ТБО</t>
  </si>
  <si>
    <t>Размещение ТБО</t>
  </si>
  <si>
    <t>Т/о и регламентно-профилактический ремонт систем охранно-тревожной сигнализации</t>
  </si>
  <si>
    <t>12</t>
  </si>
  <si>
    <t>13</t>
  </si>
  <si>
    <t>14</t>
  </si>
  <si>
    <t>15</t>
  </si>
  <si>
    <t>16</t>
  </si>
  <si>
    <t>Т/о системы видеонаблюдения</t>
  </si>
  <si>
    <t>Поверка электросчетчиков, манометров, весового хозяйства</t>
  </si>
  <si>
    <t>Утилизация ртутьсодержащих отходов</t>
  </si>
  <si>
    <t>Стирка и обработка постельных принадлежностей и прочего мягкого инвентаря</t>
  </si>
  <si>
    <t>Заправка картриджей</t>
  </si>
  <si>
    <t>Сопровождение программ</t>
  </si>
  <si>
    <t>Медицинские осмотры работников</t>
  </si>
  <si>
    <t>Предрейсовые, послерейсовые осмотры водителя</t>
  </si>
  <si>
    <t>Услуги нотариуса</t>
  </si>
  <si>
    <t>Подписка на периодические издания</t>
  </si>
  <si>
    <t>Реклама, объявления в СМИ</t>
  </si>
  <si>
    <t>Спецодежда, мягкий инвентарь (СИЗ)</t>
  </si>
  <si>
    <t>Моющие, дезинфицирующие средства (на 1м2)</t>
  </si>
  <si>
    <t xml:space="preserve">Перевязочные средства и медикаменты </t>
  </si>
  <si>
    <t>Канцелярские принадлежности (на 1 чел)</t>
  </si>
  <si>
    <t>Строительные материалы (на 1м2)</t>
  </si>
  <si>
    <t>Услуги телефонной связи (местной, внутризоновой, междугородной связи)</t>
  </si>
  <si>
    <t>Услуги почтовой связи</t>
  </si>
  <si>
    <t>Услуги связи по передаче данных</t>
  </si>
  <si>
    <t>Выделенный доступ в сети Интернет</t>
  </si>
  <si>
    <t>Сотовая связь</t>
  </si>
  <si>
    <t>Преподаватель</t>
  </si>
  <si>
    <t>Мастер производственного обучения</t>
  </si>
  <si>
    <t>112</t>
  </si>
  <si>
    <t xml:space="preserve"> 5 - Субсидии на иные цели</t>
  </si>
  <si>
    <t>Выплаты персоналу при направлении в служебные командировки (сопровождение детей-сирот к месту отдыха и обратно)</t>
  </si>
  <si>
    <t>Компенсационные выплаты детям-сиротам</t>
  </si>
  <si>
    <t>Компенсационные выплаты учащимся из категории ТЖС</t>
  </si>
  <si>
    <t>340</t>
  </si>
  <si>
    <t>5 - субсидии на иные цели</t>
  </si>
  <si>
    <t xml:space="preserve"> 2 - Приносящая доход деятельность</t>
  </si>
  <si>
    <t>323</t>
  </si>
  <si>
    <t>Правая секция общежития на Курчатова, д. 24</t>
  </si>
  <si>
    <t>Ремонтные работы</t>
  </si>
  <si>
    <t>Расчет (обоснование) расходов на оплату коммунальных услуг</t>
  </si>
  <si>
    <t>Расчет (обоснование) расходов на оплату работ, услуг по содержанию имущества</t>
  </si>
  <si>
    <t>Расчет (обоснование) расходов на приобретение основных средств, материальных запасов</t>
  </si>
  <si>
    <t>Уборщик служ. помещ.</t>
  </si>
  <si>
    <t>Уборщик произв. помещ.</t>
  </si>
  <si>
    <t>Государственное автономное профессиональное образовательное учреждение Мурманской области 
"Полярнозоринский энергетичекий колледж"</t>
  </si>
  <si>
    <t>5117100038 / 511701001</t>
  </si>
  <si>
    <t>Бюджет Мурманской области</t>
  </si>
  <si>
    <t>4700000</t>
  </si>
  <si>
    <t>Управление Федерального казначейства по Мурманской области</t>
  </si>
  <si>
    <t>27946739</t>
  </si>
  <si>
    <t>Выплата стипендии обучающимся по очной форме обучения в учреждениях среднего профессионального образования</t>
  </si>
  <si>
    <t>0210100023</t>
  </si>
  <si>
    <t>180</t>
  </si>
  <si>
    <t>Отдых и оздоровление детей-сирот, детей, оставшихся без попечения родителей, обучающихся государственных областных профессиональных организаций</t>
  </si>
  <si>
    <t>0210100006</t>
  </si>
  <si>
    <t>Обеспечение комплексной безопасности организаций образования</t>
  </si>
  <si>
    <t>0230200014</t>
  </si>
  <si>
    <t>Предоставление бесплатного питания отдельным категориям обучающихся учреждений среднего профессионального образования</t>
  </si>
  <si>
    <t>0230200024</t>
  </si>
  <si>
    <t>Оплата стоимости проезда и провоза багажа к месту использования отпуска (отдыха) и обратно</t>
  </si>
  <si>
    <t>0240200016</t>
  </si>
  <si>
    <t>Содержание детей-сирот, детей, оставшихся без попечения родителей, лиц из их числа в государственных областных образовательных учреждениях профессионального образования</t>
  </si>
  <si>
    <t>0330200010</t>
  </si>
  <si>
    <t>Макашина О.И.</t>
  </si>
  <si>
    <t>Федорова О.А.</t>
  </si>
  <si>
    <t>Гл. бухгалтер</t>
  </si>
  <si>
    <t>(81532)74763</t>
  </si>
  <si>
    <t>* Заполняется в порядке, установленном приказом  Минфина России от 28.07.2010 № 81н "О требованиях к плану финансово-хозяйственной деятельности государственного (муниципального) учреждения" ( в редакции приказа от 24.09.2015 №140н)</t>
  </si>
  <si>
    <t>Количество услуг</t>
  </si>
  <si>
    <t>Выплата стипендии</t>
  </si>
  <si>
    <t>804 0704 0000000000 113 290</t>
  </si>
  <si>
    <t>Прочие расходы (направление студентов на соревнования)</t>
  </si>
  <si>
    <t>Прочие расходы (госпошлины, аккредитация)</t>
  </si>
  <si>
    <t>Компенсация сотрудникам стоимости первичной медицинской комиссии</t>
  </si>
  <si>
    <t>113</t>
  </si>
  <si>
    <t>853</t>
  </si>
  <si>
    <t>Сумма, руб.</t>
  </si>
  <si>
    <t>количество</t>
  </si>
  <si>
    <t xml:space="preserve"> 2 - приносящая доход деятельность</t>
  </si>
  <si>
    <t>Стоимость, руб.</t>
  </si>
  <si>
    <t>Кол-во</t>
  </si>
  <si>
    <t xml:space="preserve">Сумма,  руб. </t>
  </si>
  <si>
    <t>18</t>
  </si>
  <si>
    <t xml:space="preserve"> 4 - Субсидии на выполнение гос. задания</t>
  </si>
  <si>
    <t>прочие расходы (направление студентов на соревнования)</t>
  </si>
  <si>
    <t>госпошлина за переоформление лицензии</t>
  </si>
  <si>
    <t xml:space="preserve">63 чел * 4500 руб. </t>
  </si>
  <si>
    <t>804 0704 0000000000 180 180</t>
  </si>
  <si>
    <t xml:space="preserve"> </t>
  </si>
  <si>
    <t>Прочие доходы (Стипендия Правительства РФ)</t>
  </si>
  <si>
    <t>иные выплаты (командир. расх., компен. мед.осм.)</t>
  </si>
  <si>
    <t>из них: пособие работникам по сокращ.</t>
  </si>
  <si>
    <t>Дополнительные платные услуги (образоват. деят-ть)</t>
  </si>
  <si>
    <t>Прочие доходы (Трудоустройство инвалида)</t>
  </si>
  <si>
    <t>Прочие расходы (мероприятия)</t>
  </si>
  <si>
    <t>804 0704 0000000000 244 290</t>
  </si>
  <si>
    <t>по акту проверки, пени, штрафы</t>
  </si>
  <si>
    <t>на 2017 г. 
очередной финансовый год</t>
  </si>
  <si>
    <t>на 2018 г. 
1-ый год планового периода</t>
  </si>
  <si>
    <t>Госпошлина за переоф. свид. о гос. аккредитации</t>
  </si>
  <si>
    <t>Госпошлина за лицензирование новой программы</t>
  </si>
  <si>
    <t>Предрейсовый техосмотр автотранспорта</t>
  </si>
  <si>
    <t>Приобретение мягкого инвентаря, продуктов питания для детей-сирот (14 чел.)</t>
  </si>
  <si>
    <t>Приобретение продуктов питания для учащихся из трудной жизненной ситуации (60 чел.)</t>
  </si>
  <si>
    <t>Суточные</t>
  </si>
  <si>
    <t>Проживание в командировке</t>
  </si>
  <si>
    <t>Проезд в командировку</t>
  </si>
  <si>
    <t>Оплата стоимости проезда и провоза багажа к месту отдыха и обратно</t>
  </si>
  <si>
    <t>на "  "                  20 г.</t>
  </si>
  <si>
    <t>Т/о систем пожарной сигнализации</t>
  </si>
  <si>
    <t>Страхование автотранпорта</t>
  </si>
  <si>
    <t>Приобретение комплектующих на ремонт системы видеонаблюдения</t>
  </si>
  <si>
    <t>Проверка работоспособности на водоотдачу кранов внутреннего пожарного водопровода и перекатку рукавов, ремонт</t>
  </si>
  <si>
    <t xml:space="preserve">Приобретение ОС </t>
  </si>
  <si>
    <t>Приобретение МЗ (учеб. норм.)</t>
  </si>
  <si>
    <t>Приобретение ОС (учебн. норм.)</t>
  </si>
  <si>
    <t>Приобретение лицензий на право использование СЗКИ, выпуск ключей, продление домена</t>
  </si>
  <si>
    <t>Изготовление дубликатов ТУ</t>
  </si>
  <si>
    <t>Обучение сотрудников, семинары, курсы повышения квалификации</t>
  </si>
  <si>
    <t>Проведение спец. оценки труда</t>
  </si>
  <si>
    <t>Дублирование сигнала на пульт пожарной части</t>
  </si>
  <si>
    <t>Зарядка огнетушителей</t>
  </si>
  <si>
    <t>Доступ к электронным изданиям (ЭБС) (учебн. норм.)</t>
  </si>
  <si>
    <t>Заправка газовых баллонов (учебный норматив)</t>
  </si>
  <si>
    <t>Приобретение ОС (обогреватели)</t>
  </si>
  <si>
    <t>Транспортные услуги (доставка оборудования)</t>
  </si>
  <si>
    <t>4119,2 мин * 12 мес.</t>
  </si>
  <si>
    <t>2048 руб * 9 мес.</t>
  </si>
  <si>
    <t>4330 руб.*1 мес.</t>
  </si>
  <si>
    <t>250 руб. * 2 мес.</t>
  </si>
  <si>
    <t> доставка грузов</t>
  </si>
  <si>
    <t>найм транспортных средств</t>
  </si>
  <si>
    <t>14666,66 руб * 3 шт.</t>
  </si>
  <si>
    <t>3886 м 2*3,34 руб = 16700 руб
3886 м2 * 2,83 руб. = 14150 руб.</t>
  </si>
  <si>
    <t>3600 руб. * 5 мес</t>
  </si>
  <si>
    <t>Заправка газовых баллонов (уч.норм.)</t>
  </si>
  <si>
    <t>1100 руб. * 4 шт</t>
  </si>
  <si>
    <t>86,26 куб.м * 80,67</t>
  </si>
  <si>
    <t>86,26 куб.м * 524,65</t>
  </si>
  <si>
    <t>1016,29 руб * 10 мес.</t>
  </si>
  <si>
    <t>192 руб * 178 пос.</t>
  </si>
  <si>
    <t>3195,66 руб * 2</t>
  </si>
  <si>
    <t xml:space="preserve">5439 руб * 5 </t>
  </si>
  <si>
    <t>6000 руб * 1</t>
  </si>
  <si>
    <t>1 шт. * 14919,19 руб.</t>
  </si>
  <si>
    <t xml:space="preserve">76 шт. * 500 руб </t>
  </si>
  <si>
    <t>12 мес * 5416 руб. = 64992 руб. (1С); 
1 мес. * 6490 руб.= 6490 руб.(СБИС)</t>
  </si>
  <si>
    <t>194 пос. * 100 руб.</t>
  </si>
  <si>
    <t>спецодежда, мягкий инвентарь</t>
  </si>
  <si>
    <t>2 * 2200 руб.</t>
  </si>
  <si>
    <t>1 * 51424,25 руб.</t>
  </si>
  <si>
    <t>2 шт. * 79406,68 руб.</t>
  </si>
  <si>
    <t>1 * 23600 руб</t>
  </si>
  <si>
    <t>4055 л * 40 руб</t>
  </si>
  <si>
    <t>в том числе: 
 - материальная помощь педработникам</t>
  </si>
  <si>
    <t xml:space="preserve"> - материальная помощь АУП</t>
  </si>
  <si>
    <t>2248 руб. * 10</t>
  </si>
  <si>
    <t>2 * 35000 руб.; 1*3500 руб.</t>
  </si>
  <si>
    <t>Проведение специальной оценки условий труда</t>
  </si>
  <si>
    <t>27800 руб * 1</t>
  </si>
  <si>
    <t>Изготовление дубликатов технических условий</t>
  </si>
  <si>
    <t>Страхование автотранспорта</t>
  </si>
  <si>
    <t>Проверка работоспособности пожарных кранов</t>
  </si>
  <si>
    <t>1 * 18092 руб.</t>
  </si>
  <si>
    <t>Приобретение лицензий на право использования СЗКИ, выпуск ключей, продление домена</t>
  </si>
  <si>
    <t>1938 руб. * 3</t>
  </si>
  <si>
    <t>1333 руб * 3</t>
  </si>
  <si>
    <r>
      <t>Доступ к электронным изданиям (</t>
    </r>
    <r>
      <rPr>
        <b/>
        <sz val="10"/>
        <color theme="1"/>
        <rFont val="Calibri"/>
        <family val="2"/>
        <charset val="204"/>
        <scheme val="minor"/>
      </rPr>
      <t>уч. норматив)</t>
    </r>
  </si>
  <si>
    <r>
      <t xml:space="preserve">Приобретение МЗ </t>
    </r>
    <r>
      <rPr>
        <b/>
        <sz val="10"/>
        <color theme="1"/>
        <rFont val="Calibri"/>
        <family val="2"/>
        <charset val="204"/>
        <scheme val="minor"/>
      </rPr>
      <t>(учеб.норматив)</t>
    </r>
  </si>
  <si>
    <r>
      <t xml:space="preserve">Приобретение ОС 
</t>
    </r>
    <r>
      <rPr>
        <b/>
        <sz val="10"/>
        <color theme="1"/>
        <rFont val="Calibri"/>
        <family val="2"/>
        <charset val="204"/>
        <scheme val="minor"/>
      </rPr>
      <t>(учеб. норматив)</t>
    </r>
  </si>
  <si>
    <t xml:space="preserve">Приобретение МЗ </t>
  </si>
  <si>
    <t>Содержание в чистоте территории (дог. подряда)</t>
  </si>
  <si>
    <t>Вознаграждения по дог. подряда (уборка, охрана)</t>
  </si>
  <si>
    <t>Уборщик территории</t>
  </si>
  <si>
    <t>Педагог-организатор</t>
  </si>
  <si>
    <t>804 0709 0240213060 112 212</t>
  </si>
  <si>
    <t>804 0707 0210120110 112 212</t>
  </si>
  <si>
    <t>иные выплаты (командировочные расходы)</t>
  </si>
  <si>
    <t>804 0704 0330200050 321 262</t>
  </si>
  <si>
    <t>804 0704 0230200050 321 262</t>
  </si>
  <si>
    <t>804 0707 0210120110 323 262</t>
  </si>
  <si>
    <t>804 0704 0210113800 340 290</t>
  </si>
  <si>
    <t>804 0709 0230200050 244 225</t>
  </si>
  <si>
    <t>804 0704 0330200050 323 340</t>
  </si>
  <si>
    <t>804 0704 0230200050 323 340</t>
  </si>
  <si>
    <t>на "01" января  2018 г.</t>
  </si>
  <si>
    <t xml:space="preserve"> 100 шт * 35 руб.</t>
  </si>
  <si>
    <t>Услуги ДОСААФ (проф. подготовка "В" на "С")</t>
  </si>
  <si>
    <t xml:space="preserve"> Расчет объемов субсидии на выполнение государственного задания  на 2018 год</t>
  </si>
  <si>
    <t>09</t>
  </si>
  <si>
    <t>января</t>
  </si>
  <si>
    <t>09.01.2018</t>
  </si>
  <si>
    <t>на "01" января 2018г.</t>
  </si>
  <si>
    <t>на "01" января 2018 г.</t>
  </si>
  <si>
    <t>Заместитель министра образования и науки Мурманской области</t>
  </si>
  <si>
    <t>Е.И. Панькова</t>
  </si>
  <si>
    <t>ОБ ОПЕРАЦИЯХ С ЦЕЛЕВЫМИ СУБСИДИЯМИ, ПРЕДОСТАВЛЕННЫМИ ГОСУДАРСТВЕННОМУ (МУНИЦИПАЛЬНОМУ) УЧРЕЖДЕНИЮ НА 20__18__г.</t>
  </si>
  <si>
    <t>Социальная поддержка</t>
  </si>
  <si>
    <t>Стипендия учащимся академическая (89 чел.)</t>
  </si>
  <si>
    <t>Стипендия учащимся социальная (55 чел.)</t>
  </si>
  <si>
    <t>Приобретение путевок, проездных билетов детям-сиротам к месту отдыха и оздоровления и обратно (4 чел.)</t>
  </si>
  <si>
    <t>Приобретение МЗ</t>
  </si>
  <si>
    <t>Прочие услуги</t>
  </si>
  <si>
    <t>Приобретение МЗ (картриджи, кухонный инвентарь, компьют. комплектующие)</t>
  </si>
  <si>
    <t>Холодное водоснабжение на подогрев</t>
  </si>
  <si>
    <t>232388 кВт/ч * 4,5456 руб.</t>
  </si>
  <si>
    <t>1523,2 гКал * 3899,28 руб.</t>
  </si>
  <si>
    <t>91,362 м3 * 3899,28 руб.</t>
  </si>
  <si>
    <t>водоснабжение на подог</t>
  </si>
  <si>
    <t>4404,122 м3 * 26,20 руб.</t>
  </si>
  <si>
    <t>4404,122 м3 * 93,45 руб.</t>
  </si>
  <si>
    <t>Категория "В" на "С" 488750 руб.</t>
  </si>
  <si>
    <t>услуги ДОСААФ (проф.подготовка и переподготовка учащихся кат. "В" на "С")</t>
  </si>
  <si>
    <t>68497,91 * 1</t>
  </si>
  <si>
    <t>на 2018 год (на 2018 год и плановый период 2019 и 2020 годов)</t>
  </si>
  <si>
    <t>за 2017 г. 
отчетный финансовый год</t>
  </si>
  <si>
    <t>на 2018 г. 
текущий финансовый год</t>
  </si>
  <si>
    <t>на 2019 г. 
очередной финансовый год</t>
  </si>
  <si>
    <t>на 2020 г. 
1-ой год планового периода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</si>
</sst>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1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 Cyr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7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b/>
      <i/>
      <sz val="7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9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DashDotDot">
        <color indexed="64"/>
      </right>
      <top/>
      <bottom style="mediumDashDotDot">
        <color indexed="64"/>
      </bottom>
      <diagonal/>
    </border>
    <border>
      <left/>
      <right/>
      <top/>
      <bottom style="mediumDashDotDot">
        <color indexed="64"/>
      </bottom>
      <diagonal/>
    </border>
    <border>
      <left style="mediumDashDotDot">
        <color indexed="64"/>
      </left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/>
      <top/>
      <bottom/>
      <diagonal/>
    </border>
    <border>
      <left/>
      <right style="mediumDashDotDot">
        <color indexed="64"/>
      </right>
      <top style="mediumDashDotDot">
        <color indexed="64"/>
      </top>
      <bottom/>
      <diagonal/>
    </border>
    <border>
      <left/>
      <right/>
      <top style="mediumDashDotDot">
        <color indexed="64"/>
      </top>
      <bottom/>
      <diagonal/>
    </border>
    <border>
      <left style="mediumDashDotDot">
        <color indexed="64"/>
      </left>
      <right/>
      <top style="mediumDashDotDot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7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4" fillId="0" borderId="0" xfId="1" applyFont="1"/>
    <xf numFmtId="0" fontId="4" fillId="0" borderId="0" xfId="1" applyNumberFormat="1" applyFont="1" applyBorder="1" applyAlignment="1">
      <alignment horizontal="left"/>
    </xf>
    <xf numFmtId="0" fontId="5" fillId="0" borderId="0" xfId="1" applyFont="1"/>
    <xf numFmtId="0" fontId="6" fillId="0" borderId="0" xfId="1" applyFont="1"/>
    <xf numFmtId="0" fontId="5" fillId="0" borderId="0" xfId="1" applyFont="1" applyFill="1"/>
    <xf numFmtId="49" fontId="5" fillId="0" borderId="0" xfId="1" applyNumberFormat="1" applyFont="1" applyBorder="1" applyAlignment="1">
      <alignment horizontal="left"/>
    </xf>
    <xf numFmtId="0" fontId="8" fillId="0" borderId="0" xfId="1" applyFont="1"/>
    <xf numFmtId="0" fontId="9" fillId="0" borderId="0" xfId="1" applyFont="1"/>
    <xf numFmtId="0" fontId="5" fillId="0" borderId="0" xfId="1" applyFont="1" applyAlignment="1">
      <alignment vertical="center"/>
    </xf>
    <xf numFmtId="0" fontId="5" fillId="0" borderId="0" xfId="1" applyFont="1" applyFill="1" applyBorder="1" applyAlignment="1">
      <alignment horizontal="left" wrapText="1"/>
    </xf>
    <xf numFmtId="49" fontId="5" fillId="0" borderId="0" xfId="1" applyNumberFormat="1" applyFont="1" applyFill="1" applyBorder="1" applyAlignment="1">
      <alignment horizontal="center" vertical="top"/>
    </xf>
    <xf numFmtId="0" fontId="8" fillId="0" borderId="0" xfId="0" applyFont="1"/>
    <xf numFmtId="49" fontId="5" fillId="0" borderId="0" xfId="1" applyNumberFormat="1" applyFont="1" applyFill="1" applyBorder="1" applyAlignment="1">
      <alignment vertical="top" wrapText="1"/>
    </xf>
    <xf numFmtId="49" fontId="5" fillId="0" borderId="0" xfId="1" applyNumberFormat="1" applyFont="1" applyFill="1" applyBorder="1" applyAlignment="1">
      <alignment horizontal="left" vertical="top" wrapText="1"/>
    </xf>
    <xf numFmtId="0" fontId="10" fillId="0" borderId="0" xfId="1" applyFont="1"/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 indent="2"/>
    </xf>
    <xf numFmtId="0" fontId="1" fillId="0" borderId="1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2" fillId="0" borderId="0" xfId="1" applyNumberFormat="1" applyFont="1" applyBorder="1" applyAlignment="1">
      <alignment horizontal="left"/>
    </xf>
    <xf numFmtId="0" fontId="5" fillId="0" borderId="0" xfId="1" applyNumberFormat="1" applyFont="1" applyBorder="1" applyAlignment="1">
      <alignment horizontal="left"/>
    </xf>
    <xf numFmtId="0" fontId="13" fillId="0" borderId="0" xfId="1" applyNumberFormat="1" applyFont="1" applyFill="1" applyBorder="1" applyAlignment="1">
      <alignment horizontal="left"/>
    </xf>
    <xf numFmtId="0" fontId="13" fillId="0" borderId="0" xfId="1" applyNumberFormat="1" applyFont="1" applyBorder="1" applyAlignment="1">
      <alignment horizontal="right"/>
    </xf>
    <xf numFmtId="0" fontId="13" fillId="0" borderId="0" xfId="1" applyNumberFormat="1" applyFont="1" applyBorder="1" applyAlignment="1">
      <alignment horizontal="left"/>
    </xf>
    <xf numFmtId="0" fontId="13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right" vertical="center"/>
    </xf>
    <xf numFmtId="0" fontId="6" fillId="0" borderId="0" xfId="1" applyNumberFormat="1" applyFont="1" applyBorder="1" applyAlignment="1">
      <alignment horizontal="left" wrapText="1"/>
    </xf>
    <xf numFmtId="0" fontId="14" fillId="0" borderId="0" xfId="1" applyNumberFormat="1" applyFont="1" applyBorder="1" applyAlignment="1">
      <alignment horizontal="left"/>
    </xf>
    <xf numFmtId="0" fontId="12" fillId="0" borderId="0" xfId="1" applyNumberFormat="1" applyFont="1" applyBorder="1" applyAlignment="1">
      <alignment horizontal="left" vertical="center"/>
    </xf>
    <xf numFmtId="0" fontId="12" fillId="0" borderId="0" xfId="1" applyNumberFormat="1" applyFont="1" applyBorder="1" applyAlignment="1">
      <alignment horizontal="right" vertical="center"/>
    </xf>
    <xf numFmtId="49" fontId="12" fillId="0" borderId="0" xfId="1" applyNumberFormat="1" applyFont="1" applyBorder="1" applyAlignment="1">
      <alignment horizontal="center" vertical="center"/>
    </xf>
    <xf numFmtId="0" fontId="6" fillId="0" borderId="0" xfId="1" applyNumberFormat="1" applyFont="1" applyBorder="1" applyAlignment="1">
      <alignment horizontal="center" vertical="top"/>
    </xf>
    <xf numFmtId="49" fontId="4" fillId="0" borderId="0" xfId="1" applyNumberFormat="1" applyFont="1" applyBorder="1" applyAlignment="1">
      <alignment horizontal="center" vertical="center"/>
    </xf>
    <xf numFmtId="0" fontId="6" fillId="0" borderId="17" xfId="1" applyNumberFormat="1" applyFont="1" applyBorder="1" applyAlignment="1">
      <alignment horizontal="left"/>
    </xf>
    <xf numFmtId="0" fontId="6" fillId="0" borderId="14" xfId="1" applyNumberFormat="1" applyFont="1" applyBorder="1" applyAlignment="1">
      <alignment horizontal="left"/>
    </xf>
    <xf numFmtId="0" fontId="6" fillId="0" borderId="0" xfId="1" applyNumberFormat="1" applyFont="1" applyBorder="1" applyAlignment="1">
      <alignment horizontal="left" vertical="top"/>
    </xf>
    <xf numFmtId="0" fontId="6" fillId="0" borderId="12" xfId="1" applyNumberFormat="1" applyFont="1" applyBorder="1" applyAlignment="1">
      <alignment horizontal="left" vertical="top"/>
    </xf>
    <xf numFmtId="0" fontId="6" fillId="0" borderId="2" xfId="1" applyNumberFormat="1" applyFont="1" applyBorder="1" applyAlignment="1">
      <alignment horizontal="left" vertical="top"/>
    </xf>
    <xf numFmtId="0" fontId="6" fillId="0" borderId="13" xfId="1" applyNumberFormat="1" applyFont="1" applyBorder="1" applyAlignment="1">
      <alignment horizontal="left" vertical="top"/>
    </xf>
    <xf numFmtId="0" fontId="15" fillId="0" borderId="33" xfId="1" applyNumberFormat="1" applyFont="1" applyBorder="1" applyAlignment="1">
      <alignment horizontal="center"/>
    </xf>
    <xf numFmtId="0" fontId="15" fillId="0" borderId="31" xfId="1" applyNumberFormat="1" applyFont="1" applyBorder="1" applyAlignment="1">
      <alignment horizontal="center"/>
    </xf>
    <xf numFmtId="0" fontId="4" fillId="0" borderId="32" xfId="1" applyNumberFormat="1" applyFont="1" applyBorder="1" applyAlignment="1">
      <alignment horizontal="left"/>
    </xf>
    <xf numFmtId="0" fontId="6" fillId="0" borderId="31" xfId="1" applyNumberFormat="1" applyFont="1" applyBorder="1" applyAlignment="1">
      <alignment horizontal="left"/>
    </xf>
    <xf numFmtId="0" fontId="12" fillId="0" borderId="0" xfId="1" applyNumberFormat="1" applyFont="1" applyBorder="1" applyAlignment="1">
      <alignment horizontal="left" vertical="top"/>
    </xf>
    <xf numFmtId="0" fontId="12" fillId="0" borderId="30" xfId="1" applyNumberFormat="1" applyFont="1" applyBorder="1" applyAlignment="1">
      <alignment horizontal="left"/>
    </xf>
    <xf numFmtId="0" fontId="12" fillId="0" borderId="29" xfId="1" applyNumberFormat="1" applyFont="1" applyBorder="1" applyAlignment="1">
      <alignment horizontal="left"/>
    </xf>
    <xf numFmtId="0" fontId="12" fillId="0" borderId="28" xfId="1" applyNumberFormat="1" applyFont="1" applyBorder="1" applyAlignment="1">
      <alignment horizontal="left"/>
    </xf>
    <xf numFmtId="49" fontId="6" fillId="0" borderId="0" xfId="1" applyNumberFormat="1" applyFont="1" applyFill="1" applyBorder="1" applyAlignment="1">
      <alignment horizontal="left"/>
    </xf>
    <xf numFmtId="0" fontId="6" fillId="0" borderId="2" xfId="1" applyNumberFormat="1" applyFont="1" applyBorder="1" applyAlignment="1">
      <alignment horizontal="left"/>
    </xf>
    <xf numFmtId="0" fontId="16" fillId="0" borderId="0" xfId="0" applyFont="1" applyAlignment="1">
      <alignment horizontal="center" vertical="center"/>
    </xf>
    <xf numFmtId="0" fontId="9" fillId="0" borderId="3" xfId="1" applyFont="1" applyFill="1" applyBorder="1" applyAlignment="1">
      <alignment horizontal="left"/>
    </xf>
    <xf numFmtId="0" fontId="10" fillId="0" borderId="12" xfId="1" applyFont="1" applyFill="1" applyBorder="1" applyAlignment="1">
      <alignment horizontal="left"/>
    </xf>
    <xf numFmtId="0" fontId="5" fillId="0" borderId="3" xfId="1" applyFont="1" applyFill="1" applyBorder="1" applyAlignment="1">
      <alignment horizontal="left"/>
    </xf>
    <xf numFmtId="0" fontId="5" fillId="0" borderId="12" xfId="1" applyFont="1" applyFill="1" applyBorder="1" applyAlignment="1">
      <alignment horizontal="left"/>
    </xf>
    <xf numFmtId="0" fontId="5" fillId="0" borderId="12" xfId="1" applyFont="1" applyFill="1" applyBorder="1" applyAlignment="1">
      <alignment horizontal="left" wrapText="1" indent="2"/>
    </xf>
    <xf numFmtId="0" fontId="5" fillId="0" borderId="7" xfId="1" applyFont="1" applyFill="1" applyBorder="1" applyAlignment="1">
      <alignment horizontal="left"/>
    </xf>
    <xf numFmtId="0" fontId="5" fillId="0" borderId="12" xfId="1" applyFont="1" applyFill="1" applyBorder="1" applyAlignment="1">
      <alignment horizontal="left" wrapText="1" indent="3"/>
    </xf>
    <xf numFmtId="0" fontId="5" fillId="0" borderId="12" xfId="1" applyFont="1" applyFill="1" applyBorder="1" applyAlignment="1">
      <alignment horizontal="left" wrapText="1" indent="4"/>
    </xf>
    <xf numFmtId="0" fontId="5" fillId="0" borderId="12" xfId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vertical="center" wrapText="1" indent="2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5" fillId="0" borderId="6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 indent="3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/>
    <xf numFmtId="0" fontId="5" fillId="0" borderId="0" xfId="1" applyFont="1" applyFill="1" applyAlignment="1">
      <alignment vertical="center"/>
    </xf>
    <xf numFmtId="0" fontId="9" fillId="0" borderId="0" xfId="1" applyFont="1" applyFill="1"/>
    <xf numFmtId="0" fontId="9" fillId="0" borderId="0" xfId="1" applyFont="1" applyFill="1" applyAlignment="1">
      <alignment horizontal="right"/>
    </xf>
    <xf numFmtId="0" fontId="5" fillId="0" borderId="0" xfId="1" applyFont="1" applyFill="1" applyAlignment="1">
      <alignment vertical="top"/>
    </xf>
    <xf numFmtId="0" fontId="5" fillId="0" borderId="0" xfId="1" applyFont="1" applyFill="1" applyAlignment="1">
      <alignment horizontal="left" vertical="top"/>
    </xf>
    <xf numFmtId="0" fontId="5" fillId="0" borderId="0" xfId="1" applyFont="1" applyFill="1" applyAlignment="1">
      <alignment wrapText="1"/>
    </xf>
    <xf numFmtId="0" fontId="5" fillId="0" borderId="0" xfId="1" applyFont="1" applyFill="1" applyBorder="1" applyAlignment="1">
      <alignment wrapText="1"/>
    </xf>
    <xf numFmtId="0" fontId="5" fillId="2" borderId="0" xfId="1" applyFont="1" applyFill="1" applyAlignment="1">
      <alignment horizontal="left"/>
    </xf>
    <xf numFmtId="0" fontId="1" fillId="2" borderId="0" xfId="0" applyFont="1" applyFill="1"/>
    <xf numFmtId="0" fontId="5" fillId="2" borderId="0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 vertical="top"/>
    </xf>
    <xf numFmtId="0" fontId="4" fillId="2" borderId="2" xfId="1" applyFont="1" applyFill="1" applyBorder="1" applyAlignment="1">
      <alignment horizontal="left"/>
    </xf>
    <xf numFmtId="0" fontId="17" fillId="0" borderId="0" xfId="1" applyNumberFormat="1" applyFont="1" applyBorder="1" applyAlignment="1">
      <alignment horizontal="left"/>
    </xf>
    <xf numFmtId="0" fontId="8" fillId="0" borderId="0" xfId="1" applyNumberFormat="1" applyFont="1" applyBorder="1" applyAlignment="1">
      <alignment horizontal="left"/>
    </xf>
    <xf numFmtId="0" fontId="18" fillId="0" borderId="0" xfId="1" applyNumberFormat="1" applyFont="1" applyBorder="1" applyAlignment="1">
      <alignment horizontal="left"/>
    </xf>
    <xf numFmtId="49" fontId="18" fillId="0" borderId="0" xfId="1" applyNumberFormat="1" applyFont="1" applyBorder="1" applyAlignment="1">
      <alignment horizontal="left"/>
    </xf>
    <xf numFmtId="49" fontId="18" fillId="0" borderId="16" xfId="1" applyNumberFormat="1" applyFont="1" applyBorder="1" applyAlignment="1">
      <alignment horizontal="left"/>
    </xf>
    <xf numFmtId="0" fontId="5" fillId="0" borderId="0" xfId="1" applyNumberFormat="1" applyFont="1" applyBorder="1" applyAlignment="1">
      <alignment horizontal="center" vertical="center" wrapText="1"/>
    </xf>
    <xf numFmtId="0" fontId="5" fillId="0" borderId="0" xfId="1" applyNumberFormat="1" applyFont="1" applyBorder="1" applyAlignment="1">
      <alignment horizontal="center" vertical="top"/>
    </xf>
    <xf numFmtId="0" fontId="5" fillId="0" borderId="0" xfId="1" applyNumberFormat="1" applyFont="1" applyBorder="1" applyAlignment="1">
      <alignment horizontal="left" vertical="center"/>
    </xf>
    <xf numFmtId="0" fontId="5" fillId="0" borderId="3" xfId="1" applyNumberFormat="1" applyFont="1" applyBorder="1" applyAlignment="1">
      <alignment horizontal="left" vertical="center" wrapText="1"/>
    </xf>
    <xf numFmtId="0" fontId="5" fillId="0" borderId="7" xfId="1" applyNumberFormat="1" applyFont="1" applyBorder="1" applyAlignment="1">
      <alignment horizontal="left" vertical="center" wrapText="1"/>
    </xf>
    <xf numFmtId="0" fontId="5" fillId="0" borderId="12" xfId="1" applyNumberFormat="1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vertical="center" wrapText="1"/>
    </xf>
    <xf numFmtId="0" fontId="21" fillId="0" borderId="1" xfId="0" applyFont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21" fillId="0" borderId="6" xfId="0" applyFont="1" applyBorder="1" applyAlignment="1">
      <alignment horizontal="center" wrapText="1"/>
    </xf>
    <xf numFmtId="0" fontId="20" fillId="0" borderId="1" xfId="0" applyFont="1" applyBorder="1"/>
    <xf numFmtId="49" fontId="1" fillId="0" borderId="1" xfId="0" applyNumberFormat="1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left" vertical="center" wrapText="1"/>
    </xf>
    <xf numFmtId="0" fontId="21" fillId="0" borderId="6" xfId="0" applyFont="1" applyBorder="1" applyAlignment="1">
      <alignment horizontal="center" vertical="center" wrapText="1"/>
    </xf>
    <xf numFmtId="0" fontId="22" fillId="0" borderId="0" xfId="0" applyFont="1"/>
    <xf numFmtId="0" fontId="25" fillId="0" borderId="0" xfId="0" applyFont="1"/>
    <xf numFmtId="49" fontId="1" fillId="2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0" xfId="1" applyFont="1" applyFill="1" applyAlignment="1">
      <alignment horizontal="left"/>
    </xf>
    <xf numFmtId="0" fontId="5" fillId="0" borderId="0" xfId="1" applyFont="1" applyFill="1" applyAlignment="1">
      <alignment horizontal="left" vertical="top" wrapText="1"/>
    </xf>
    <xf numFmtId="0" fontId="5" fillId="0" borderId="0" xfId="1" applyFont="1" applyFill="1" applyAlignment="1">
      <alignment horizontal="right" vertical="center"/>
    </xf>
    <xf numFmtId="0" fontId="5" fillId="0" borderId="0" xfId="1" applyFont="1" applyAlignment="1">
      <alignment horizontal="center"/>
    </xf>
    <xf numFmtId="0" fontId="5" fillId="0" borderId="0" xfId="1" applyFont="1"/>
    <xf numFmtId="0" fontId="9" fillId="0" borderId="0" xfId="1" applyFont="1" applyFill="1" applyAlignment="1">
      <alignment horizontal="center"/>
    </xf>
    <xf numFmtId="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4" fontId="11" fillId="0" borderId="0" xfId="0" applyNumberFormat="1" applyFont="1" applyFill="1" applyAlignment="1">
      <alignment horizontal="center" vertical="center"/>
    </xf>
    <xf numFmtId="4" fontId="1" fillId="0" borderId="4" xfId="0" applyNumberFormat="1" applyFont="1" applyFill="1" applyBorder="1" applyAlignment="1">
      <alignment horizontal="center" vertical="center"/>
    </xf>
    <xf numFmtId="4" fontId="0" fillId="0" borderId="1" xfId="0" applyNumberFormat="1" applyBorder="1"/>
    <xf numFmtId="0" fontId="27" fillId="0" borderId="1" xfId="0" applyFont="1" applyBorder="1" applyAlignment="1">
      <alignment horizontal="center" wrapText="1"/>
    </xf>
    <xf numFmtId="0" fontId="27" fillId="0" borderId="6" xfId="0" applyFont="1" applyBorder="1" applyAlignment="1">
      <alignment horizontal="center" wrapText="1"/>
    </xf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4" fontId="0" fillId="0" borderId="1" xfId="0" applyNumberFormat="1" applyBorder="1" applyAlignment="1">
      <alignment wrapText="1"/>
    </xf>
    <xf numFmtId="0" fontId="21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/>
    </xf>
    <xf numFmtId="0" fontId="0" fillId="0" borderId="0" xfId="0" applyBorder="1"/>
    <xf numFmtId="4" fontId="20" fillId="0" borderId="1" xfId="0" applyNumberFormat="1" applyFont="1" applyBorder="1" applyAlignment="1">
      <alignment horizontal="center" wrapText="1"/>
    </xf>
    <xf numFmtId="4" fontId="21" fillId="0" borderId="1" xfId="0" applyNumberFormat="1" applyFont="1" applyFill="1" applyBorder="1" applyAlignment="1">
      <alignment horizontal="center" wrapText="1"/>
    </xf>
    <xf numFmtId="0" fontId="18" fillId="0" borderId="0" xfId="1" applyNumberFormat="1" applyFont="1" applyBorder="1" applyAlignment="1">
      <alignment horizontal="left"/>
    </xf>
    <xf numFmtId="49" fontId="5" fillId="0" borderId="0" xfId="1" applyNumberFormat="1" applyFont="1" applyBorder="1" applyAlignment="1">
      <alignment horizontal="center" vertical="center"/>
    </xf>
    <xf numFmtId="49" fontId="5" fillId="0" borderId="0" xfId="1" applyNumberFormat="1" applyFont="1" applyBorder="1" applyAlignment="1">
      <alignment horizontal="right" vertical="center"/>
    </xf>
    <xf numFmtId="0" fontId="5" fillId="0" borderId="0" xfId="1" applyNumberFormat="1" applyFont="1" applyBorder="1" applyAlignment="1">
      <alignment horizontal="center" vertical="center"/>
    </xf>
    <xf numFmtId="4" fontId="9" fillId="0" borderId="0" xfId="1" applyNumberFormat="1" applyFont="1" applyBorder="1" applyAlignment="1">
      <alignment horizontal="center" vertical="center"/>
    </xf>
    <xf numFmtId="0" fontId="9" fillId="0" borderId="0" xfId="1" applyNumberFormat="1" applyFont="1" applyBorder="1" applyAlignment="1">
      <alignment horizontal="center" vertical="center"/>
    </xf>
    <xf numFmtId="3" fontId="9" fillId="0" borderId="0" xfId="1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8" fillId="0" borderId="0" xfId="1" applyNumberFormat="1" applyFont="1" applyBorder="1" applyAlignment="1">
      <alignment horizontal="left"/>
    </xf>
    <xf numFmtId="0" fontId="5" fillId="0" borderId="0" xfId="1" applyNumberFormat="1" applyFont="1" applyBorder="1" applyAlignment="1">
      <alignment horizontal="center" vertical="center" wrapText="1"/>
    </xf>
    <xf numFmtId="0" fontId="18" fillId="0" borderId="0" xfId="1" applyNumberFormat="1" applyFont="1" applyBorder="1" applyAlignment="1">
      <alignment horizont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" fontId="0" fillId="0" borderId="0" xfId="0" applyNumberFormat="1" applyFill="1" applyAlignment="1">
      <alignment horizontal="right"/>
    </xf>
    <xf numFmtId="4" fontId="23" fillId="0" borderId="1" xfId="0" applyNumberFormat="1" applyFont="1" applyFill="1" applyBorder="1" applyAlignment="1">
      <alignment horizontal="center" vertical="center"/>
    </xf>
    <xf numFmtId="4" fontId="22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ill="1" applyBorder="1"/>
    <xf numFmtId="4" fontId="20" fillId="0" borderId="1" xfId="0" applyNumberFormat="1" applyFont="1" applyFill="1" applyBorder="1"/>
    <xf numFmtId="4" fontId="21" fillId="0" borderId="0" xfId="0" applyNumberFormat="1" applyFont="1" applyFill="1" applyBorder="1" applyAlignment="1">
      <alignment horizontal="center" wrapText="1"/>
    </xf>
    <xf numFmtId="4" fontId="0" fillId="0" borderId="0" xfId="0" applyNumberFormat="1" applyFill="1"/>
    <xf numFmtId="4" fontId="11" fillId="0" borderId="1" xfId="0" applyNumberFormat="1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shrinkToFit="1"/>
    </xf>
    <xf numFmtId="4" fontId="1" fillId="0" borderId="1" xfId="0" applyNumberFormat="1" applyFont="1" applyFill="1" applyBorder="1" applyAlignment="1">
      <alignment horizontal="center" vertical="center" shrinkToFit="1"/>
    </xf>
    <xf numFmtId="0" fontId="28" fillId="0" borderId="1" xfId="0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horizontal="left" vertical="center" wrapText="1" indent="2"/>
    </xf>
    <xf numFmtId="0" fontId="24" fillId="0" borderId="1" xfId="0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horizontal="left" vertical="top" wrapText="1"/>
    </xf>
    <xf numFmtId="0" fontId="5" fillId="0" borderId="0" xfId="1" applyNumberFormat="1" applyFont="1" applyBorder="1" applyAlignment="1">
      <alignment horizontal="right" vertical="center" wrapText="1"/>
    </xf>
    <xf numFmtId="4" fontId="5" fillId="0" borderId="0" xfId="1" applyNumberFormat="1" applyFont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30" fillId="0" borderId="1" xfId="0" applyFont="1" applyFill="1" applyBorder="1"/>
    <xf numFmtId="49" fontId="5" fillId="0" borderId="1" xfId="0" applyNumberFormat="1" applyFont="1" applyFill="1" applyBorder="1" applyAlignment="1">
      <alignment horizontal="left" vertical="center" wrapText="1"/>
    </xf>
    <xf numFmtId="0" fontId="30" fillId="0" borderId="1" xfId="0" applyFont="1" applyFill="1" applyBorder="1" applyAlignment="1">
      <alignment horizontal="center"/>
    </xf>
    <xf numFmtId="4" fontId="30" fillId="0" borderId="1" xfId="0" applyNumberFormat="1" applyFont="1" applyFill="1" applyBorder="1"/>
    <xf numFmtId="0" fontId="30" fillId="0" borderId="0" xfId="0" applyFont="1" applyFill="1"/>
    <xf numFmtId="0" fontId="11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4" fontId="0" fillId="0" borderId="1" xfId="0" applyNumberFormat="1" applyFill="1" applyBorder="1" applyAlignment="1">
      <alignment wrapText="1"/>
    </xf>
    <xf numFmtId="0" fontId="6" fillId="0" borderId="0" xfId="1" applyNumberFormat="1" applyFont="1" applyBorder="1" applyAlignment="1">
      <alignment horizontal="left"/>
    </xf>
    <xf numFmtId="0" fontId="6" fillId="0" borderId="0" xfId="1" applyNumberFormat="1" applyFont="1" applyBorder="1" applyAlignment="1">
      <alignment horizontal="right"/>
    </xf>
    <xf numFmtId="0" fontId="12" fillId="0" borderId="0" xfId="1" applyNumberFormat="1" applyFont="1" applyBorder="1" applyAlignment="1">
      <alignment horizontal="center" vertical="top"/>
    </xf>
    <xf numFmtId="0" fontId="6" fillId="0" borderId="0" xfId="1" applyNumberFormat="1" applyFont="1" applyBorder="1" applyAlignment="1">
      <alignment horizontal="center" vertical="center"/>
    </xf>
    <xf numFmtId="49" fontId="6" fillId="0" borderId="0" xfId="1" applyNumberFormat="1" applyFont="1" applyFill="1" applyBorder="1" applyAlignment="1">
      <alignment horizontal="center"/>
    </xf>
    <xf numFmtId="0" fontId="6" fillId="0" borderId="0" xfId="1" applyNumberFormat="1" applyFont="1" applyBorder="1" applyAlignment="1">
      <alignment horizontal="center"/>
    </xf>
    <xf numFmtId="0" fontId="15" fillId="0" borderId="34" xfId="1" applyNumberFormat="1" applyFont="1" applyBorder="1" applyAlignment="1">
      <alignment horizontal="center"/>
    </xf>
    <xf numFmtId="0" fontId="15" fillId="0" borderId="0" xfId="1" applyNumberFormat="1" applyFont="1" applyBorder="1" applyAlignment="1">
      <alignment horizontal="center"/>
    </xf>
    <xf numFmtId="0" fontId="12" fillId="0" borderId="0" xfId="1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5" fillId="0" borderId="3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6" fillId="0" borderId="3" xfId="1" applyFont="1" applyBorder="1" applyAlignment="1">
      <alignment horizontal="left" vertical="top" wrapText="1"/>
    </xf>
    <xf numFmtId="0" fontId="6" fillId="0" borderId="5" xfId="1" applyFont="1" applyBorder="1" applyAlignment="1">
      <alignment horizontal="left" vertical="top" wrapText="1"/>
    </xf>
    <xf numFmtId="0" fontId="6" fillId="0" borderId="4" xfId="1" applyFont="1" applyBorder="1" applyAlignment="1">
      <alignment horizontal="left" vertical="top" wrapText="1"/>
    </xf>
    <xf numFmtId="0" fontId="6" fillId="0" borderId="3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top" wrapText="1"/>
    </xf>
    <xf numFmtId="0" fontId="26" fillId="0" borderId="5" xfId="0" applyFont="1" applyBorder="1" applyAlignment="1">
      <alignment horizontal="center" vertical="top" wrapText="1"/>
    </xf>
    <xf numFmtId="0" fontId="26" fillId="0" borderId="4" xfId="0" applyFont="1" applyBorder="1" applyAlignment="1">
      <alignment horizontal="center" vertical="top" wrapText="1"/>
    </xf>
    <xf numFmtId="0" fontId="6" fillId="0" borderId="3" xfId="1" applyFont="1" applyBorder="1" applyAlignment="1">
      <alignment horizontal="left" vertical="top"/>
    </xf>
    <xf numFmtId="0" fontId="6" fillId="0" borderId="5" xfId="1" applyFont="1" applyBorder="1" applyAlignment="1">
      <alignment horizontal="left" vertical="top"/>
    </xf>
    <xf numFmtId="0" fontId="6" fillId="0" borderId="4" xfId="1" applyFont="1" applyBorder="1" applyAlignment="1">
      <alignment horizontal="left" vertical="top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0" xfId="1" applyFont="1" applyFill="1" applyAlignment="1">
      <alignment horizontal="left"/>
    </xf>
    <xf numFmtId="0" fontId="12" fillId="0" borderId="3" xfId="1" applyFont="1" applyFill="1" applyBorder="1" applyAlignment="1">
      <alignment horizontal="center" vertical="top" wrapText="1"/>
    </xf>
    <xf numFmtId="0" fontId="12" fillId="0" borderId="5" xfId="1" applyFont="1" applyFill="1" applyBorder="1" applyAlignment="1">
      <alignment horizontal="center" vertical="top" wrapText="1"/>
    </xf>
    <xf numFmtId="0" fontId="12" fillId="0" borderId="4" xfId="1" applyFont="1" applyFill="1" applyBorder="1" applyAlignment="1">
      <alignment horizontal="center" vertical="top" wrapText="1"/>
    </xf>
    <xf numFmtId="0" fontId="5" fillId="0" borderId="3" xfId="1" applyFont="1" applyFill="1" applyBorder="1" applyAlignment="1">
      <alignment horizontal="center" vertical="top" wrapText="1"/>
    </xf>
    <xf numFmtId="0" fontId="5" fillId="0" borderId="5" xfId="1" applyFont="1" applyFill="1" applyBorder="1" applyAlignment="1">
      <alignment horizontal="center" vertical="top" wrapText="1"/>
    </xf>
    <xf numFmtId="0" fontId="5" fillId="0" borderId="4" xfId="1" applyFont="1" applyFill="1" applyBorder="1" applyAlignment="1">
      <alignment horizontal="center" vertical="top" wrapText="1"/>
    </xf>
    <xf numFmtId="0" fontId="9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left" wrapText="1"/>
    </xf>
    <xf numFmtId="0" fontId="6" fillId="0" borderId="0" xfId="1" applyFont="1" applyFill="1" applyAlignment="1">
      <alignment horizontal="left"/>
    </xf>
    <xf numFmtId="0" fontId="5" fillId="0" borderId="0" xfId="1" applyFont="1" applyFill="1" applyAlignment="1">
      <alignment horizontal="left" vertical="center"/>
    </xf>
    <xf numFmtId="0" fontId="12" fillId="0" borderId="0" xfId="1" applyFont="1" applyFill="1" applyAlignment="1">
      <alignment horizontal="left" vertical="center"/>
    </xf>
    <xf numFmtId="0" fontId="6" fillId="0" borderId="0" xfId="1" applyFont="1" applyFill="1" applyAlignment="1">
      <alignment horizontal="left" vertical="top" wrapText="1"/>
    </xf>
    <xf numFmtId="0" fontId="5" fillId="0" borderId="0" xfId="1" applyFont="1" applyFill="1" applyAlignment="1">
      <alignment horizontal="right" vertical="center"/>
    </xf>
    <xf numFmtId="0" fontId="5" fillId="0" borderId="14" xfId="1" applyFont="1" applyFill="1" applyBorder="1" applyAlignment="1">
      <alignment horizontal="right" vertical="center"/>
    </xf>
    <xf numFmtId="49" fontId="5" fillId="0" borderId="5" xfId="1" applyNumberFormat="1" applyFont="1" applyFill="1" applyBorder="1" applyAlignment="1">
      <alignment horizontal="left" vertical="top" wrapText="1"/>
    </xf>
    <xf numFmtId="0" fontId="5" fillId="0" borderId="0" xfId="1" applyFont="1" applyFill="1" applyAlignment="1">
      <alignment horizontal="left" vertical="top" wrapText="1"/>
    </xf>
    <xf numFmtId="49" fontId="5" fillId="0" borderId="2" xfId="1" applyNumberFormat="1" applyFont="1" applyFill="1" applyBorder="1" applyAlignment="1">
      <alignment horizontal="left" vertical="top" wrapText="1"/>
    </xf>
    <xf numFmtId="49" fontId="5" fillId="0" borderId="12" xfId="1" applyNumberFormat="1" applyFont="1" applyFill="1" applyBorder="1" applyAlignment="1">
      <alignment horizontal="center"/>
    </xf>
    <xf numFmtId="49" fontId="5" fillId="0" borderId="2" xfId="1" applyNumberFormat="1" applyFont="1" applyFill="1" applyBorder="1" applyAlignment="1">
      <alignment horizontal="center"/>
    </xf>
    <xf numFmtId="49" fontId="5" fillId="0" borderId="13" xfId="1" applyNumberFormat="1" applyFont="1" applyFill="1" applyBorder="1" applyAlignment="1">
      <alignment horizontal="center"/>
    </xf>
    <xf numFmtId="0" fontId="9" fillId="0" borderId="0" xfId="1" applyFont="1" applyFill="1" applyBorder="1" applyAlignment="1">
      <alignment horizontal="center" vertical="top" wrapText="1"/>
    </xf>
    <xf numFmtId="49" fontId="5" fillId="0" borderId="1" xfId="1" applyNumberFormat="1" applyFont="1" applyFill="1" applyBorder="1" applyAlignment="1">
      <alignment horizontal="center" vertical="top" wrapText="1"/>
    </xf>
    <xf numFmtId="49" fontId="5" fillId="0" borderId="3" xfId="1" applyNumberFormat="1" applyFont="1" applyFill="1" applyBorder="1" applyAlignment="1">
      <alignment horizontal="center" vertical="top"/>
    </xf>
    <xf numFmtId="49" fontId="5" fillId="0" borderId="5" xfId="1" applyNumberFormat="1" applyFont="1" applyFill="1" applyBorder="1" applyAlignment="1">
      <alignment horizontal="center" vertical="top"/>
    </xf>
    <xf numFmtId="49" fontId="5" fillId="0" borderId="4" xfId="1" applyNumberFormat="1" applyFont="1" applyFill="1" applyBorder="1" applyAlignment="1">
      <alignment horizontal="center" vertical="top"/>
    </xf>
    <xf numFmtId="49" fontId="5" fillId="0" borderId="3" xfId="1" applyNumberFormat="1" applyFont="1" applyFill="1" applyBorder="1" applyAlignment="1">
      <alignment horizontal="center"/>
    </xf>
    <xf numFmtId="49" fontId="5" fillId="0" borderId="5" xfId="1" applyNumberFormat="1" applyFont="1" applyFill="1" applyBorder="1" applyAlignment="1">
      <alignment horizontal="center"/>
    </xf>
    <xf numFmtId="49" fontId="5" fillId="0" borderId="4" xfId="1" applyNumberFormat="1" applyFont="1" applyFill="1" applyBorder="1" applyAlignment="1">
      <alignment horizontal="center"/>
    </xf>
    <xf numFmtId="49" fontId="9" fillId="0" borderId="2" xfId="1" applyNumberFormat="1" applyFont="1" applyFill="1" applyBorder="1" applyAlignment="1">
      <alignment horizontal="center"/>
    </xf>
    <xf numFmtId="0" fontId="9" fillId="0" borderId="0" xfId="1" applyFont="1" applyFill="1" applyBorder="1" applyAlignment="1">
      <alignment horizontal="right"/>
    </xf>
    <xf numFmtId="49" fontId="9" fillId="0" borderId="2" xfId="1" applyNumberFormat="1" applyFont="1" applyFill="1" applyBorder="1" applyAlignment="1">
      <alignment horizontal="left"/>
    </xf>
    <xf numFmtId="0" fontId="9" fillId="0" borderId="2" xfId="1" applyFont="1" applyFill="1" applyBorder="1" applyAlignment="1">
      <alignment horizontal="center" vertical="top" wrapText="1"/>
    </xf>
    <xf numFmtId="0" fontId="5" fillId="0" borderId="0" xfId="1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horizontal="center" vertical="center"/>
    </xf>
    <xf numFmtId="49" fontId="5" fillId="0" borderId="2" xfId="1" applyNumberFormat="1" applyFont="1" applyFill="1" applyBorder="1" applyAlignment="1">
      <alignment horizontal="left"/>
    </xf>
    <xf numFmtId="0" fontId="6" fillId="0" borderId="0" xfId="1" applyFont="1" applyBorder="1" applyAlignment="1">
      <alignment horizontal="center" vertical="top"/>
    </xf>
    <xf numFmtId="0" fontId="5" fillId="0" borderId="0" xfId="1" applyFont="1" applyAlignment="1">
      <alignment horizontal="right"/>
    </xf>
    <xf numFmtId="0" fontId="5" fillId="0" borderId="0" xfId="1" applyFont="1"/>
    <xf numFmtId="0" fontId="5" fillId="0" borderId="0" xfId="1" applyFont="1" applyBorder="1" applyAlignment="1">
      <alignment horizontal="right"/>
    </xf>
    <xf numFmtId="0" fontId="7" fillId="0" borderId="0" xfId="1" applyFont="1" applyAlignment="1">
      <alignment horizontal="center"/>
    </xf>
    <xf numFmtId="0" fontId="5" fillId="0" borderId="2" xfId="1" applyFont="1" applyBorder="1" applyAlignment="1">
      <alignment horizontal="center" vertical="top"/>
    </xf>
    <xf numFmtId="0" fontId="7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0" xfId="1" applyFont="1" applyBorder="1" applyAlignment="1">
      <alignment horizontal="center" vertical="top" wrapText="1"/>
    </xf>
    <xf numFmtId="4" fontId="5" fillId="0" borderId="3" xfId="1" applyNumberFormat="1" applyFont="1" applyFill="1" applyBorder="1" applyAlignment="1">
      <alignment horizontal="center" vertical="top"/>
    </xf>
    <xf numFmtId="4" fontId="5" fillId="0" borderId="5" xfId="1" applyNumberFormat="1" applyFont="1" applyFill="1" applyBorder="1" applyAlignment="1">
      <alignment horizontal="center" vertical="top"/>
    </xf>
    <xf numFmtId="4" fontId="5" fillId="0" borderId="4" xfId="1" applyNumberFormat="1" applyFont="1" applyFill="1" applyBorder="1" applyAlignment="1">
      <alignment horizontal="center" vertical="top"/>
    </xf>
    <xf numFmtId="0" fontId="5" fillId="0" borderId="2" xfId="1" applyFont="1" applyFill="1" applyBorder="1" applyAlignment="1">
      <alignment horizontal="left" vertical="top" wrapText="1" indent="3"/>
    </xf>
    <xf numFmtId="0" fontId="5" fillId="0" borderId="13" xfId="1" applyFont="1" applyFill="1" applyBorder="1" applyAlignment="1">
      <alignment horizontal="left" vertical="top" wrapText="1" indent="3"/>
    </xf>
    <xf numFmtId="0" fontId="5" fillId="0" borderId="5" xfId="1" applyFont="1" applyFill="1" applyBorder="1" applyAlignment="1">
      <alignment horizontal="left" vertical="top" wrapText="1" indent="2"/>
    </xf>
    <xf numFmtId="0" fontId="5" fillId="0" borderId="4" xfId="1" applyFont="1" applyFill="1" applyBorder="1" applyAlignment="1">
      <alignment horizontal="left" vertical="top" wrapText="1" indent="2"/>
    </xf>
    <xf numFmtId="0" fontId="5" fillId="0" borderId="5" xfId="1" applyFont="1" applyFill="1" applyBorder="1" applyAlignment="1">
      <alignment horizontal="left" vertical="top" wrapText="1"/>
    </xf>
    <xf numFmtId="0" fontId="5" fillId="0" borderId="4" xfId="1" applyFont="1" applyFill="1" applyBorder="1" applyAlignment="1">
      <alignment horizontal="left" vertical="top" wrapText="1"/>
    </xf>
    <xf numFmtId="4" fontId="5" fillId="0" borderId="7" xfId="1" applyNumberFormat="1" applyFont="1" applyFill="1" applyBorder="1" applyAlignment="1">
      <alignment horizontal="center" vertical="top"/>
    </xf>
    <xf numFmtId="4" fontId="5" fillId="0" borderId="16" xfId="1" applyNumberFormat="1" applyFont="1" applyFill="1" applyBorder="1" applyAlignment="1">
      <alignment horizontal="center" vertical="top"/>
    </xf>
    <xf numFmtId="4" fontId="5" fillId="0" borderId="15" xfId="1" applyNumberFormat="1" applyFont="1" applyFill="1" applyBorder="1" applyAlignment="1">
      <alignment horizontal="center" vertical="top"/>
    </xf>
    <xf numFmtId="0" fontId="5" fillId="0" borderId="2" xfId="1" applyFont="1" applyFill="1" applyBorder="1" applyAlignment="1">
      <alignment horizontal="left" vertical="top" wrapText="1" indent="2"/>
    </xf>
    <xf numFmtId="0" fontId="5" fillId="0" borderId="13" xfId="1" applyFont="1" applyFill="1" applyBorder="1" applyAlignment="1">
      <alignment horizontal="left" vertical="top" wrapText="1" indent="2"/>
    </xf>
    <xf numFmtId="0" fontId="5" fillId="0" borderId="16" xfId="1" applyFont="1" applyFill="1" applyBorder="1" applyAlignment="1">
      <alignment horizontal="left" vertical="top" wrapText="1"/>
    </xf>
    <xf numFmtId="0" fontId="5" fillId="0" borderId="15" xfId="1" applyFont="1" applyFill="1" applyBorder="1" applyAlignment="1">
      <alignment horizontal="left" vertical="top" wrapText="1"/>
    </xf>
    <xf numFmtId="0" fontId="9" fillId="0" borderId="5" xfId="1" applyFont="1" applyFill="1" applyBorder="1" applyAlignment="1">
      <alignment horizontal="left" vertical="top" wrapText="1"/>
    </xf>
    <xf numFmtId="0" fontId="9" fillId="0" borderId="4" xfId="1" applyFont="1" applyFill="1" applyBorder="1" applyAlignment="1">
      <alignment horizontal="left" vertical="top" wrapText="1"/>
    </xf>
    <xf numFmtId="0" fontId="5" fillId="0" borderId="2" xfId="1" applyFont="1" applyFill="1" applyBorder="1" applyAlignment="1">
      <alignment horizontal="left" vertical="top" wrapText="1"/>
    </xf>
    <xf numFmtId="0" fontId="5" fillId="0" borderId="13" xfId="1" applyFont="1" applyFill="1" applyBorder="1" applyAlignment="1">
      <alignment horizontal="left" vertical="top" wrapText="1"/>
    </xf>
    <xf numFmtId="4" fontId="9" fillId="0" borderId="3" xfId="1" applyNumberFormat="1" applyFont="1" applyFill="1" applyBorder="1" applyAlignment="1">
      <alignment horizontal="center" vertical="top"/>
    </xf>
    <xf numFmtId="4" fontId="9" fillId="0" borderId="5" xfId="1" applyNumberFormat="1" applyFont="1" applyFill="1" applyBorder="1" applyAlignment="1">
      <alignment horizontal="center" vertical="top"/>
    </xf>
    <xf numFmtId="4" fontId="9" fillId="0" borderId="4" xfId="1" applyNumberFormat="1" applyFont="1" applyFill="1" applyBorder="1" applyAlignment="1">
      <alignment horizontal="center" vertical="top"/>
    </xf>
    <xf numFmtId="0" fontId="9" fillId="0" borderId="0" xfId="1" applyFont="1" applyFill="1" applyAlignment="1">
      <alignment horizontal="center"/>
    </xf>
    <xf numFmtId="0" fontId="10" fillId="0" borderId="2" xfId="1" applyFont="1" applyFill="1" applyBorder="1" applyAlignment="1">
      <alignment horizontal="left" vertical="top" wrapText="1"/>
    </xf>
    <xf numFmtId="0" fontId="10" fillId="0" borderId="13" xfId="1" applyFont="1" applyFill="1" applyBorder="1" applyAlignment="1">
      <alignment horizontal="left" vertical="top" wrapText="1"/>
    </xf>
    <xf numFmtId="0" fontId="5" fillId="0" borderId="3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4" fontId="9" fillId="0" borderId="7" xfId="1" applyNumberFormat="1" applyFont="1" applyFill="1" applyBorder="1" applyAlignment="1">
      <alignment horizontal="center" vertical="top"/>
    </xf>
    <xf numFmtId="4" fontId="9" fillId="0" borderId="16" xfId="1" applyNumberFormat="1" applyFont="1" applyFill="1" applyBorder="1" applyAlignment="1">
      <alignment horizontal="center" vertical="top"/>
    </xf>
    <xf numFmtId="4" fontId="9" fillId="0" borderId="15" xfId="1" applyNumberFormat="1" applyFont="1" applyFill="1" applyBorder="1" applyAlignment="1">
      <alignment horizontal="center" vertical="top"/>
    </xf>
    <xf numFmtId="0" fontId="5" fillId="0" borderId="0" xfId="1" applyFont="1" applyFill="1" applyAlignment="1">
      <alignment horizontal="center"/>
    </xf>
    <xf numFmtId="4" fontId="10" fillId="0" borderId="7" xfId="1" applyNumberFormat="1" applyFont="1" applyFill="1" applyBorder="1" applyAlignment="1">
      <alignment horizontal="center" vertical="top"/>
    </xf>
    <xf numFmtId="4" fontId="10" fillId="0" borderId="16" xfId="1" applyNumberFormat="1" applyFont="1" applyFill="1" applyBorder="1" applyAlignment="1">
      <alignment horizontal="center" vertical="top"/>
    </xf>
    <xf numFmtId="4" fontId="10" fillId="0" borderId="15" xfId="1" applyNumberFormat="1" applyFont="1" applyFill="1" applyBorder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" fillId="0" borderId="16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9" fillId="0" borderId="0" xfId="1" applyFont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4" fillId="0" borderId="0" xfId="1" applyNumberFormat="1" applyFont="1" applyBorder="1" applyAlignment="1">
      <alignment wrapText="1"/>
    </xf>
    <xf numFmtId="0" fontId="12" fillId="0" borderId="16" xfId="1" applyNumberFormat="1" applyFont="1" applyBorder="1" applyAlignment="1">
      <alignment horizontal="center" vertical="center"/>
    </xf>
    <xf numFmtId="0" fontId="12" fillId="0" borderId="0" xfId="1" applyNumberFormat="1" applyFont="1" applyBorder="1" applyAlignment="1">
      <alignment horizontal="center" vertical="center"/>
    </xf>
    <xf numFmtId="0" fontId="6" fillId="0" borderId="0" xfId="1" applyNumberFormat="1" applyFont="1" applyBorder="1" applyAlignment="1">
      <alignment horizontal="right"/>
    </xf>
    <xf numFmtId="49" fontId="6" fillId="0" borderId="2" xfId="1" applyNumberFormat="1" applyFont="1" applyFill="1" applyBorder="1" applyAlignment="1">
      <alignment horizontal="center"/>
    </xf>
    <xf numFmtId="0" fontId="6" fillId="0" borderId="0" xfId="1" applyNumberFormat="1" applyFont="1" applyBorder="1" applyAlignment="1">
      <alignment horizontal="left"/>
    </xf>
    <xf numFmtId="49" fontId="6" fillId="0" borderId="2" xfId="1" applyNumberFormat="1" applyFont="1" applyFill="1" applyBorder="1" applyAlignment="1">
      <alignment horizontal="left"/>
    </xf>
    <xf numFmtId="0" fontId="6" fillId="0" borderId="2" xfId="1" applyNumberFormat="1" applyFont="1" applyFill="1" applyBorder="1" applyAlignment="1">
      <alignment horizontal="center"/>
    </xf>
    <xf numFmtId="0" fontId="15" fillId="0" borderId="35" xfId="1" applyNumberFormat="1" applyFont="1" applyBorder="1" applyAlignment="1">
      <alignment horizontal="center"/>
    </xf>
    <xf numFmtId="0" fontId="15" fillId="0" borderId="34" xfId="1" applyNumberFormat="1" applyFont="1" applyBorder="1" applyAlignment="1">
      <alignment horizontal="center"/>
    </xf>
    <xf numFmtId="0" fontId="15" fillId="0" borderId="32" xfId="1" applyNumberFormat="1" applyFont="1" applyBorder="1" applyAlignment="1">
      <alignment horizontal="center"/>
    </xf>
    <xf numFmtId="0" fontId="15" fillId="0" borderId="0" xfId="1" applyNumberFormat="1" applyFont="1" applyBorder="1" applyAlignment="1">
      <alignment horizontal="center"/>
    </xf>
    <xf numFmtId="0" fontId="12" fillId="0" borderId="16" xfId="1" applyNumberFormat="1" applyFont="1" applyBorder="1" applyAlignment="1">
      <alignment horizontal="center" vertical="top"/>
    </xf>
    <xf numFmtId="0" fontId="12" fillId="0" borderId="0" xfId="1" applyNumberFormat="1" applyFont="1" applyBorder="1" applyAlignment="1">
      <alignment horizontal="center" vertical="top"/>
    </xf>
    <xf numFmtId="4" fontId="6" fillId="0" borderId="27" xfId="1" applyNumberFormat="1" applyFont="1" applyFill="1" applyBorder="1" applyAlignment="1">
      <alignment horizontal="center"/>
    </xf>
    <xf numFmtId="4" fontId="6" fillId="0" borderId="47" xfId="1" applyNumberFormat="1" applyFont="1" applyFill="1" applyBorder="1" applyAlignment="1">
      <alignment horizontal="center"/>
    </xf>
    <xf numFmtId="2" fontId="6" fillId="0" borderId="38" xfId="1" applyNumberFormat="1" applyFont="1" applyFill="1" applyBorder="1" applyAlignment="1">
      <alignment horizontal="center"/>
    </xf>
    <xf numFmtId="2" fontId="6" fillId="0" borderId="37" xfId="1" applyNumberFormat="1" applyFont="1" applyFill="1" applyBorder="1" applyAlignment="1">
      <alignment horizontal="center"/>
    </xf>
    <xf numFmtId="2" fontId="6" fillId="0" borderId="44" xfId="1" applyNumberFormat="1" applyFont="1" applyFill="1" applyBorder="1" applyAlignment="1">
      <alignment horizontal="center"/>
    </xf>
    <xf numFmtId="49" fontId="6" fillId="0" borderId="19" xfId="1" applyNumberFormat="1" applyFont="1" applyBorder="1" applyAlignment="1">
      <alignment horizontal="center"/>
    </xf>
    <xf numFmtId="2" fontId="6" fillId="0" borderId="19" xfId="1" applyNumberFormat="1" applyFont="1" applyFill="1" applyBorder="1" applyAlignment="1">
      <alignment horizontal="center"/>
    </xf>
    <xf numFmtId="4" fontId="6" fillId="0" borderId="43" xfId="1" applyNumberFormat="1" applyFont="1" applyFill="1" applyBorder="1" applyAlignment="1">
      <alignment horizontal="center"/>
    </xf>
    <xf numFmtId="4" fontId="6" fillId="0" borderId="42" xfId="1" applyNumberFormat="1" applyFont="1" applyFill="1" applyBorder="1" applyAlignment="1">
      <alignment horizontal="center"/>
    </xf>
    <xf numFmtId="49" fontId="6" fillId="0" borderId="41" xfId="1" applyNumberFormat="1" applyFont="1" applyFill="1" applyBorder="1" applyAlignment="1">
      <alignment horizontal="center"/>
    </xf>
    <xf numFmtId="49" fontId="6" fillId="0" borderId="40" xfId="1" applyNumberFormat="1" applyFont="1" applyFill="1" applyBorder="1" applyAlignment="1">
      <alignment horizontal="center"/>
    </xf>
    <xf numFmtId="49" fontId="6" fillId="0" borderId="39" xfId="1" applyNumberFormat="1" applyFont="1" applyFill="1" applyBorder="1" applyAlignment="1">
      <alignment horizontal="center"/>
    </xf>
    <xf numFmtId="0" fontId="6" fillId="0" borderId="38" xfId="1" applyNumberFormat="1" applyFont="1" applyFill="1" applyBorder="1" applyAlignment="1">
      <alignment horizontal="center"/>
    </xf>
    <xf numFmtId="0" fontId="6" fillId="0" borderId="37" xfId="1" applyNumberFormat="1" applyFont="1" applyFill="1" applyBorder="1" applyAlignment="1">
      <alignment horizontal="center"/>
    </xf>
    <xf numFmtId="0" fontId="6" fillId="0" borderId="36" xfId="1" applyNumberFormat="1" applyFont="1" applyFill="1" applyBorder="1" applyAlignment="1">
      <alignment horizontal="center"/>
    </xf>
    <xf numFmtId="0" fontId="4" fillId="0" borderId="4" xfId="1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4" fillId="0" borderId="3" xfId="1" applyNumberFormat="1" applyFont="1" applyFill="1" applyBorder="1" applyAlignment="1">
      <alignment horizontal="center" vertical="center" wrapText="1"/>
    </xf>
    <xf numFmtId="49" fontId="6" fillId="0" borderId="48" xfId="1" applyNumberFormat="1" applyFont="1" applyFill="1" applyBorder="1" applyAlignment="1">
      <alignment horizontal="center"/>
    </xf>
    <xf numFmtId="49" fontId="6" fillId="0" borderId="27" xfId="1" applyNumberFormat="1" applyFont="1" applyFill="1" applyBorder="1" applyAlignment="1">
      <alignment horizontal="center"/>
    </xf>
    <xf numFmtId="2" fontId="6" fillId="0" borderId="27" xfId="1" applyNumberFormat="1" applyFont="1" applyFill="1" applyBorder="1" applyAlignment="1">
      <alignment horizontal="center"/>
    </xf>
    <xf numFmtId="4" fontId="6" fillId="0" borderId="1" xfId="1" applyNumberFormat="1" applyFont="1" applyFill="1" applyBorder="1" applyAlignment="1">
      <alignment horizontal="center"/>
    </xf>
    <xf numFmtId="4" fontId="6" fillId="0" borderId="45" xfId="1" applyNumberFormat="1" applyFont="1" applyFill="1" applyBorder="1" applyAlignment="1">
      <alignment horizontal="center"/>
    </xf>
    <xf numFmtId="0" fontId="4" fillId="0" borderId="5" xfId="1" applyNumberFormat="1" applyFont="1" applyFill="1" applyBorder="1" applyAlignment="1">
      <alignment horizontal="center" vertical="center" wrapText="1"/>
    </xf>
    <xf numFmtId="0" fontId="4" fillId="0" borderId="46" xfId="1" applyNumberFormat="1" applyFont="1" applyFill="1" applyBorder="1" applyAlignment="1">
      <alignment horizontal="center" vertical="center" wrapText="1"/>
    </xf>
    <xf numFmtId="49" fontId="6" fillId="0" borderId="55" xfId="1" applyNumberFormat="1" applyFont="1" applyFill="1" applyBorder="1" applyAlignment="1">
      <alignment horizontal="center"/>
    </xf>
    <xf numFmtId="49" fontId="6" fillId="0" borderId="1" xfId="1" applyNumberFormat="1" applyFont="1" applyFill="1" applyBorder="1" applyAlignment="1">
      <alignment horizontal="center"/>
    </xf>
    <xf numFmtId="2" fontId="6" fillId="0" borderId="1" xfId="1" applyNumberFormat="1" applyFont="1" applyFill="1" applyBorder="1" applyAlignment="1">
      <alignment horizontal="center"/>
    </xf>
    <xf numFmtId="0" fontId="4" fillId="0" borderId="4" xfId="1" applyNumberFormat="1" applyFont="1" applyFill="1" applyBorder="1" applyAlignment="1">
      <alignment horizontal="center" wrapText="1"/>
    </xf>
    <xf numFmtId="0" fontId="4" fillId="0" borderId="1" xfId="1" applyNumberFormat="1" applyFont="1" applyFill="1" applyBorder="1" applyAlignment="1">
      <alignment horizontal="center" wrapText="1"/>
    </xf>
    <xf numFmtId="0" fontId="4" fillId="0" borderId="3" xfId="1" applyNumberFormat="1" applyFont="1" applyFill="1" applyBorder="1" applyAlignment="1">
      <alignment horizontal="center" wrapText="1"/>
    </xf>
    <xf numFmtId="0" fontId="6" fillId="0" borderId="4" xfId="1" applyNumberFormat="1" applyFont="1" applyBorder="1" applyAlignment="1">
      <alignment horizontal="center" vertical="top"/>
    </xf>
    <xf numFmtId="0" fontId="6" fillId="0" borderId="1" xfId="1" applyNumberFormat="1" applyFont="1" applyBorder="1" applyAlignment="1">
      <alignment horizontal="center" vertical="top"/>
    </xf>
    <xf numFmtId="0" fontId="6" fillId="0" borderId="6" xfId="1" applyNumberFormat="1" applyFont="1" applyBorder="1" applyAlignment="1">
      <alignment horizontal="center" vertical="top"/>
    </xf>
    <xf numFmtId="0" fontId="6" fillId="0" borderId="19" xfId="1" applyNumberFormat="1" applyFont="1" applyBorder="1" applyAlignment="1">
      <alignment horizontal="center" vertical="top"/>
    </xf>
    <xf numFmtId="0" fontId="14" fillId="0" borderId="0" xfId="1" applyNumberFormat="1" applyFont="1" applyFill="1" applyBorder="1" applyAlignment="1">
      <alignment horizontal="left" wrapText="1"/>
    </xf>
    <xf numFmtId="0" fontId="14" fillId="0" borderId="2" xfId="1" applyNumberFormat="1" applyFont="1" applyFill="1" applyBorder="1" applyAlignment="1">
      <alignment horizontal="left" wrapText="1"/>
    </xf>
    <xf numFmtId="49" fontId="6" fillId="0" borderId="54" xfId="1" applyNumberFormat="1" applyFont="1" applyFill="1" applyBorder="1" applyAlignment="1">
      <alignment horizontal="center"/>
    </xf>
    <xf numFmtId="49" fontId="6" fillId="0" borderId="16" xfId="1" applyNumberFormat="1" applyFont="1" applyFill="1" applyBorder="1" applyAlignment="1">
      <alignment horizontal="center"/>
    </xf>
    <xf numFmtId="49" fontId="6" fillId="0" borderId="53" xfId="1" applyNumberFormat="1" applyFont="1" applyFill="1" applyBorder="1" applyAlignment="1">
      <alignment horizontal="center"/>
    </xf>
    <xf numFmtId="49" fontId="6" fillId="0" borderId="52" xfId="1" applyNumberFormat="1" applyFont="1" applyFill="1" applyBorder="1" applyAlignment="1">
      <alignment horizontal="center"/>
    </xf>
    <xf numFmtId="49" fontId="6" fillId="0" borderId="51" xfId="1" applyNumberFormat="1" applyFont="1" applyFill="1" applyBorder="1" applyAlignment="1">
      <alignment horizontal="center"/>
    </xf>
    <xf numFmtId="49" fontId="6" fillId="0" borderId="50" xfId="1" applyNumberFormat="1" applyFont="1" applyFill="1" applyBorder="1" applyAlignment="1">
      <alignment horizontal="center"/>
    </xf>
    <xf numFmtId="49" fontId="6" fillId="0" borderId="5" xfId="1" applyNumberFormat="1" applyFont="1" applyFill="1" applyBorder="1" applyAlignment="1">
      <alignment horizontal="center"/>
    </xf>
    <xf numFmtId="49" fontId="6" fillId="0" borderId="46" xfId="1" applyNumberFormat="1" applyFont="1" applyFill="1" applyBorder="1" applyAlignment="1">
      <alignment horizontal="center"/>
    </xf>
    <xf numFmtId="49" fontId="6" fillId="0" borderId="38" xfId="1" applyNumberFormat="1" applyFont="1" applyFill="1" applyBorder="1" applyAlignment="1">
      <alignment horizontal="center"/>
    </xf>
    <xf numFmtId="49" fontId="6" fillId="0" borderId="37" xfId="1" applyNumberFormat="1" applyFont="1" applyFill="1" applyBorder="1" applyAlignment="1">
      <alignment horizontal="center"/>
    </xf>
    <xf numFmtId="49" fontId="6" fillId="0" borderId="36" xfId="1" applyNumberFormat="1" applyFont="1" applyFill="1" applyBorder="1" applyAlignment="1">
      <alignment horizontal="center"/>
    </xf>
    <xf numFmtId="0" fontId="6" fillId="0" borderId="17" xfId="1" applyNumberFormat="1" applyFont="1" applyBorder="1" applyAlignment="1">
      <alignment horizontal="center"/>
    </xf>
    <xf numFmtId="0" fontId="6" fillId="0" borderId="0" xfId="1" applyNumberFormat="1" applyFont="1" applyBorder="1" applyAlignment="1">
      <alignment horizontal="center"/>
    </xf>
    <xf numFmtId="0" fontId="6" fillId="0" borderId="14" xfId="1" applyNumberFormat="1" applyFont="1" applyBorder="1" applyAlignment="1">
      <alignment horizontal="center"/>
    </xf>
    <xf numFmtId="0" fontId="6" fillId="0" borderId="3" xfId="1" applyNumberFormat="1" applyFont="1" applyBorder="1" applyAlignment="1">
      <alignment horizontal="center" vertical="top"/>
    </xf>
    <xf numFmtId="0" fontId="6" fillId="0" borderId="5" xfId="1" applyNumberFormat="1" applyFont="1" applyBorder="1" applyAlignment="1">
      <alignment horizontal="center" vertical="top"/>
    </xf>
    <xf numFmtId="2" fontId="6" fillId="0" borderId="26" xfId="1" applyNumberFormat="1" applyFont="1" applyFill="1" applyBorder="1" applyAlignment="1">
      <alignment horizontal="center" vertical="center"/>
    </xf>
    <xf numFmtId="2" fontId="6" fillId="0" borderId="25" xfId="1" applyNumberFormat="1" applyFont="1" applyFill="1" applyBorder="1" applyAlignment="1">
      <alignment horizontal="center" vertical="center"/>
    </xf>
    <xf numFmtId="2" fontId="6" fillId="0" borderId="11" xfId="1" applyNumberFormat="1" applyFont="1" applyFill="1" applyBorder="1" applyAlignment="1">
      <alignment horizontal="center" vertical="center"/>
    </xf>
    <xf numFmtId="0" fontId="6" fillId="0" borderId="4" xfId="1" applyNumberFormat="1" applyFont="1" applyBorder="1" applyAlignment="1">
      <alignment horizontal="center" vertical="center"/>
    </xf>
    <xf numFmtId="0" fontId="6" fillId="0" borderId="1" xfId="1" applyNumberFormat="1" applyFont="1" applyBorder="1" applyAlignment="1">
      <alignment horizontal="center" vertical="center"/>
    </xf>
    <xf numFmtId="0" fontId="6" fillId="0" borderId="1" xfId="1" applyNumberFormat="1" applyFont="1" applyBorder="1" applyAlignment="1">
      <alignment horizontal="center" vertical="center" wrapText="1"/>
    </xf>
    <xf numFmtId="0" fontId="12" fillId="0" borderId="1" xfId="1" applyNumberFormat="1" applyFont="1" applyBorder="1" applyAlignment="1">
      <alignment horizontal="center" vertical="center" wrapText="1"/>
    </xf>
    <xf numFmtId="0" fontId="12" fillId="0" borderId="1" xfId="1" applyNumberFormat="1" applyFont="1" applyBorder="1" applyAlignment="1">
      <alignment horizontal="center" vertical="center"/>
    </xf>
    <xf numFmtId="0" fontId="14" fillId="0" borderId="0" xfId="1" applyNumberFormat="1" applyFont="1" applyFill="1" applyBorder="1" applyAlignment="1">
      <alignment horizontal="center" wrapText="1"/>
    </xf>
    <xf numFmtId="0" fontId="14" fillId="0" borderId="2" xfId="1" applyNumberFormat="1" applyFont="1" applyFill="1" applyBorder="1" applyAlignment="1">
      <alignment horizontal="center" wrapText="1"/>
    </xf>
    <xf numFmtId="49" fontId="6" fillId="0" borderId="21" xfId="1" applyNumberFormat="1" applyFont="1" applyFill="1" applyBorder="1" applyAlignment="1">
      <alignment horizontal="center"/>
    </xf>
    <xf numFmtId="49" fontId="6" fillId="0" borderId="0" xfId="1" applyNumberFormat="1" applyFont="1" applyFill="1" applyBorder="1" applyAlignment="1">
      <alignment horizontal="center"/>
    </xf>
    <xf numFmtId="49" fontId="6" fillId="0" borderId="9" xfId="1" applyNumberFormat="1" applyFont="1" applyFill="1" applyBorder="1" applyAlignment="1">
      <alignment horizontal="center"/>
    </xf>
    <xf numFmtId="49" fontId="14" fillId="0" borderId="24" xfId="1" applyNumberFormat="1" applyFont="1" applyFill="1" applyBorder="1" applyAlignment="1">
      <alignment horizontal="center" vertical="center"/>
    </xf>
    <xf numFmtId="49" fontId="14" fillId="0" borderId="23" xfId="1" applyNumberFormat="1" applyFont="1" applyFill="1" applyBorder="1" applyAlignment="1">
      <alignment horizontal="center" vertical="center"/>
    </xf>
    <xf numFmtId="49" fontId="14" fillId="0" borderId="22" xfId="1" applyNumberFormat="1" applyFont="1" applyFill="1" applyBorder="1" applyAlignment="1">
      <alignment horizontal="center" vertical="center"/>
    </xf>
    <xf numFmtId="49" fontId="14" fillId="0" borderId="20" xfId="1" applyNumberFormat="1" applyFont="1" applyFill="1" applyBorder="1" applyAlignment="1">
      <alignment horizontal="center" vertical="center"/>
    </xf>
    <xf numFmtId="49" fontId="14" fillId="0" borderId="8" xfId="1" applyNumberFormat="1" applyFont="1" applyFill="1" applyBorder="1" applyAlignment="1">
      <alignment horizontal="center" vertical="center"/>
    </xf>
    <xf numFmtId="49" fontId="14" fillId="0" borderId="10" xfId="1" applyNumberFormat="1" applyFont="1" applyFill="1" applyBorder="1" applyAlignment="1">
      <alignment horizontal="center" vertical="center"/>
    </xf>
    <xf numFmtId="49" fontId="6" fillId="0" borderId="45" xfId="1" applyNumberFormat="1" applyFont="1" applyFill="1" applyBorder="1" applyAlignment="1">
      <alignment horizontal="center"/>
    </xf>
    <xf numFmtId="0" fontId="14" fillId="0" borderId="0" xfId="1" applyNumberFormat="1" applyFont="1" applyBorder="1" applyAlignment="1">
      <alignment horizontal="center"/>
    </xf>
    <xf numFmtId="0" fontId="14" fillId="0" borderId="2" xfId="1" applyNumberFormat="1" applyFont="1" applyFill="1" applyBorder="1" applyAlignment="1">
      <alignment horizontal="center"/>
    </xf>
    <xf numFmtId="0" fontId="6" fillId="0" borderId="7" xfId="1" applyNumberFormat="1" applyFont="1" applyBorder="1" applyAlignment="1">
      <alignment horizontal="center" vertical="center" wrapText="1"/>
    </xf>
    <xf numFmtId="0" fontId="6" fillId="0" borderId="16" xfId="1" applyNumberFormat="1" applyFont="1" applyBorder="1" applyAlignment="1">
      <alignment horizontal="center" vertical="center" wrapText="1"/>
    </xf>
    <xf numFmtId="0" fontId="6" fillId="0" borderId="15" xfId="1" applyNumberFormat="1" applyFont="1" applyBorder="1" applyAlignment="1">
      <alignment horizontal="center" vertical="center" wrapText="1"/>
    </xf>
    <xf numFmtId="0" fontId="6" fillId="0" borderId="17" xfId="1" applyNumberFormat="1" applyFont="1" applyBorder="1" applyAlignment="1">
      <alignment horizontal="center" vertical="center" wrapText="1"/>
    </xf>
    <xf numFmtId="0" fontId="6" fillId="0" borderId="0" xfId="1" applyNumberFormat="1" applyFont="1" applyBorder="1" applyAlignment="1">
      <alignment horizontal="center" vertical="center" wrapText="1"/>
    </xf>
    <xf numFmtId="0" fontId="6" fillId="0" borderId="14" xfId="1" applyNumberFormat="1" applyFont="1" applyBorder="1" applyAlignment="1">
      <alignment horizontal="center" vertical="center" wrapText="1"/>
    </xf>
    <xf numFmtId="0" fontId="6" fillId="0" borderId="12" xfId="1" applyNumberFormat="1" applyFont="1" applyBorder="1" applyAlignment="1">
      <alignment horizontal="center" vertical="center" wrapText="1"/>
    </xf>
    <xf numFmtId="0" fontId="6" fillId="0" borderId="2" xfId="1" applyNumberFormat="1" applyFont="1" applyBorder="1" applyAlignment="1">
      <alignment horizontal="center" vertical="center" wrapText="1"/>
    </xf>
    <xf numFmtId="0" fontId="6" fillId="0" borderId="13" xfId="1" applyNumberFormat="1" applyFont="1" applyBorder="1" applyAlignment="1">
      <alignment horizontal="center" vertical="center" wrapText="1"/>
    </xf>
    <xf numFmtId="0" fontId="6" fillId="0" borderId="7" xfId="1" applyNumberFormat="1" applyFont="1" applyBorder="1" applyAlignment="1">
      <alignment horizontal="center" vertical="center"/>
    </xf>
    <xf numFmtId="0" fontId="6" fillId="0" borderId="16" xfId="1" applyNumberFormat="1" applyFont="1" applyBorder="1" applyAlignment="1">
      <alignment horizontal="center" vertical="center"/>
    </xf>
    <xf numFmtId="0" fontId="6" fillId="0" borderId="17" xfId="1" applyNumberFormat="1" applyFont="1" applyBorder="1" applyAlignment="1">
      <alignment horizontal="center" vertical="center"/>
    </xf>
    <xf numFmtId="0" fontId="6" fillId="0" borderId="0" xfId="1" applyNumberFormat="1" applyFont="1" applyBorder="1" applyAlignment="1">
      <alignment horizontal="center" vertical="center"/>
    </xf>
    <xf numFmtId="0" fontId="6" fillId="0" borderId="12" xfId="1" applyNumberFormat="1" applyFont="1" applyBorder="1" applyAlignment="1">
      <alignment horizontal="center" vertical="center"/>
    </xf>
    <xf numFmtId="0" fontId="6" fillId="0" borderId="2" xfId="1" applyNumberFormat="1" applyFont="1" applyBorder="1" applyAlignment="1">
      <alignment horizontal="center" vertical="center"/>
    </xf>
    <xf numFmtId="0" fontId="6" fillId="0" borderId="49" xfId="1" applyNumberFormat="1" applyFont="1" applyBorder="1" applyAlignment="1">
      <alignment horizontal="center" vertical="top"/>
    </xf>
    <xf numFmtId="0" fontId="6" fillId="0" borderId="7" xfId="1" applyNumberFormat="1" applyFont="1" applyBorder="1" applyAlignment="1">
      <alignment horizontal="center"/>
    </xf>
    <xf numFmtId="0" fontId="6" fillId="0" borderId="16" xfId="1" applyNumberFormat="1" applyFont="1" applyBorder="1" applyAlignment="1">
      <alignment horizontal="center"/>
    </xf>
    <xf numFmtId="0" fontId="6" fillId="0" borderId="15" xfId="1" applyNumberFormat="1" applyFont="1" applyBorder="1" applyAlignment="1">
      <alignment horizontal="center"/>
    </xf>
    <xf numFmtId="49" fontId="6" fillId="0" borderId="48" xfId="1" applyNumberFormat="1" applyFont="1" applyBorder="1" applyAlignment="1">
      <alignment horizontal="center" vertical="center"/>
    </xf>
    <xf numFmtId="49" fontId="6" fillId="0" borderId="27" xfId="1" applyNumberFormat="1" applyFont="1" applyBorder="1" applyAlignment="1">
      <alignment horizontal="center" vertical="center"/>
    </xf>
    <xf numFmtId="49" fontId="6" fillId="0" borderId="47" xfId="1" applyNumberFormat="1" applyFont="1" applyBorder="1" applyAlignment="1">
      <alignment horizontal="center" vertical="center"/>
    </xf>
    <xf numFmtId="0" fontId="9" fillId="0" borderId="0" xfId="1" applyNumberFormat="1" applyFont="1" applyBorder="1" applyAlignment="1">
      <alignment horizontal="center"/>
    </xf>
    <xf numFmtId="49" fontId="13" fillId="0" borderId="0" xfId="1" applyNumberFormat="1" applyFont="1" applyFill="1" applyBorder="1" applyAlignment="1">
      <alignment horizontal="left"/>
    </xf>
    <xf numFmtId="49" fontId="6" fillId="0" borderId="49" xfId="1" applyNumberFormat="1" applyFont="1" applyBorder="1" applyAlignment="1">
      <alignment horizontal="center" vertical="center"/>
    </xf>
    <xf numFmtId="49" fontId="6" fillId="0" borderId="37" xfId="1" applyNumberFormat="1" applyFont="1" applyBorder="1" applyAlignment="1">
      <alignment horizontal="center" vertical="center"/>
    </xf>
    <xf numFmtId="49" fontId="6" fillId="0" borderId="44" xfId="1" applyNumberFormat="1" applyFont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/>
    </xf>
    <xf numFmtId="0" fontId="5" fillId="0" borderId="3" xfId="1" applyNumberFormat="1" applyFont="1" applyBorder="1" applyAlignment="1">
      <alignment horizontal="left" vertical="center" wrapText="1"/>
    </xf>
    <xf numFmtId="0" fontId="5" fillId="0" borderId="5" xfId="1" applyNumberFormat="1" applyFont="1" applyBorder="1" applyAlignment="1">
      <alignment horizontal="left" vertical="center" wrapText="1"/>
    </xf>
    <xf numFmtId="0" fontId="5" fillId="0" borderId="4" xfId="1" applyNumberFormat="1" applyFont="1" applyBorder="1" applyAlignment="1">
      <alignment horizontal="left" vertical="center" wrapText="1"/>
    </xf>
    <xf numFmtId="0" fontId="5" fillId="0" borderId="1" xfId="1" applyNumberFormat="1" applyFont="1" applyBorder="1" applyAlignment="1">
      <alignment horizontal="center" vertical="center"/>
    </xf>
    <xf numFmtId="4" fontId="5" fillId="0" borderId="1" xfId="1" applyNumberFormat="1" applyFont="1" applyBorder="1" applyAlignment="1">
      <alignment horizontal="center" vertical="center"/>
    </xf>
    <xf numFmtId="0" fontId="7" fillId="0" borderId="0" xfId="1" applyNumberFormat="1" applyFont="1" applyBorder="1" applyAlignment="1">
      <alignment horizontal="center"/>
    </xf>
    <xf numFmtId="0" fontId="18" fillId="0" borderId="0" xfId="1" applyNumberFormat="1" applyFont="1" applyBorder="1" applyAlignment="1">
      <alignment horizontal="center"/>
    </xf>
    <xf numFmtId="49" fontId="18" fillId="0" borderId="2" xfId="1" applyNumberFormat="1" applyFont="1" applyBorder="1" applyAlignment="1">
      <alignment horizontal="left"/>
    </xf>
    <xf numFmtId="0" fontId="18" fillId="0" borderId="0" xfId="1" applyNumberFormat="1" applyFont="1" applyBorder="1" applyAlignment="1">
      <alignment horizontal="left"/>
    </xf>
    <xf numFmtId="0" fontId="18" fillId="0" borderId="2" xfId="1" applyNumberFormat="1" applyFont="1" applyBorder="1" applyAlignment="1">
      <alignment horizontal="left"/>
    </xf>
    <xf numFmtId="0" fontId="5" fillId="0" borderId="7" xfId="1" applyNumberFormat="1" applyFont="1" applyBorder="1" applyAlignment="1">
      <alignment horizontal="center" vertical="center" wrapText="1"/>
    </xf>
    <xf numFmtId="0" fontId="5" fillId="0" borderId="16" xfId="1" applyNumberFormat="1" applyFont="1" applyBorder="1" applyAlignment="1">
      <alignment horizontal="center" vertical="center" wrapText="1"/>
    </xf>
    <xf numFmtId="0" fontId="5" fillId="0" borderId="15" xfId="1" applyNumberFormat="1" applyFont="1" applyBorder="1" applyAlignment="1">
      <alignment horizontal="center" vertical="center" wrapText="1"/>
    </xf>
    <xf numFmtId="0" fontId="5" fillId="0" borderId="17" xfId="1" applyNumberFormat="1" applyFont="1" applyBorder="1" applyAlignment="1">
      <alignment horizontal="center" vertical="center" wrapText="1"/>
    </xf>
    <xf numFmtId="0" fontId="5" fillId="0" borderId="0" xfId="1" applyNumberFormat="1" applyFont="1" applyBorder="1" applyAlignment="1">
      <alignment horizontal="center" vertical="center" wrapText="1"/>
    </xf>
    <xf numFmtId="0" fontId="5" fillId="0" borderId="14" xfId="1" applyNumberFormat="1" applyFont="1" applyBorder="1" applyAlignment="1">
      <alignment horizontal="center" vertical="center" wrapText="1"/>
    </xf>
    <xf numFmtId="0" fontId="5" fillId="0" borderId="12" xfId="1" applyNumberFormat="1" applyFont="1" applyBorder="1" applyAlignment="1">
      <alignment horizontal="center" vertical="center" wrapText="1"/>
    </xf>
    <xf numFmtId="0" fontId="5" fillId="0" borderId="2" xfId="1" applyNumberFormat="1" applyFont="1" applyBorder="1" applyAlignment="1">
      <alignment horizontal="center" vertical="center" wrapText="1"/>
    </xf>
    <xf numFmtId="0" fontId="5" fillId="0" borderId="13" xfId="1" applyNumberFormat="1" applyFont="1" applyBorder="1" applyAlignment="1">
      <alignment horizontal="center" vertical="center" wrapText="1"/>
    </xf>
    <xf numFmtId="0" fontId="5" fillId="0" borderId="3" xfId="1" applyNumberFormat="1" applyFont="1" applyBorder="1" applyAlignment="1">
      <alignment horizontal="center" vertical="center" wrapText="1"/>
    </xf>
    <xf numFmtId="0" fontId="5" fillId="0" borderId="5" xfId="1" applyNumberFormat="1" applyFont="1" applyBorder="1" applyAlignment="1">
      <alignment horizontal="center" vertical="center" wrapText="1"/>
    </xf>
    <xf numFmtId="0" fontId="5" fillId="0" borderId="4" xfId="1" applyNumberFormat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top"/>
    </xf>
    <xf numFmtId="0" fontId="5" fillId="0" borderId="1" xfId="1" applyNumberFormat="1" applyFont="1" applyBorder="1" applyAlignment="1">
      <alignment horizontal="left" vertical="center" wrapText="1"/>
    </xf>
    <xf numFmtId="4" fontId="9" fillId="0" borderId="1" xfId="1" applyNumberFormat="1" applyFont="1" applyBorder="1" applyAlignment="1">
      <alignment horizontal="center" vertical="center"/>
    </xf>
    <xf numFmtId="0" fontId="9" fillId="0" borderId="1" xfId="1" applyNumberFormat="1" applyFont="1" applyBorder="1" applyAlignment="1">
      <alignment horizontal="center" vertical="center"/>
    </xf>
    <xf numFmtId="0" fontId="5" fillId="0" borderId="16" xfId="1" applyNumberFormat="1" applyFont="1" applyFill="1" applyBorder="1" applyAlignment="1">
      <alignment horizontal="left" wrapText="1"/>
    </xf>
    <xf numFmtId="0" fontId="5" fillId="0" borderId="0" xfId="1" applyNumberFormat="1" applyFont="1" applyFill="1" applyBorder="1" applyAlignment="1">
      <alignment horizontal="left" wrapText="1"/>
    </xf>
    <xf numFmtId="49" fontId="5" fillId="0" borderId="3" xfId="1" applyNumberFormat="1" applyFont="1" applyBorder="1" applyAlignment="1">
      <alignment horizontal="right" vertical="center"/>
    </xf>
    <xf numFmtId="49" fontId="5" fillId="0" borderId="5" xfId="1" applyNumberFormat="1" applyFont="1" applyBorder="1" applyAlignment="1">
      <alignment horizontal="right" vertical="center"/>
    </xf>
    <xf numFmtId="49" fontId="5" fillId="0" borderId="4" xfId="1" applyNumberFormat="1" applyFont="1" applyBorder="1" applyAlignment="1">
      <alignment horizontal="right" vertical="center"/>
    </xf>
    <xf numFmtId="4" fontId="18" fillId="0" borderId="1" xfId="1" applyNumberFormat="1" applyFont="1" applyBorder="1" applyAlignment="1">
      <alignment horizontal="center" vertical="center"/>
    </xf>
    <xf numFmtId="164" fontId="18" fillId="0" borderId="1" xfId="1" applyNumberFormat="1" applyFont="1" applyBorder="1" applyAlignment="1">
      <alignment horizontal="center" vertical="center"/>
    </xf>
    <xf numFmtId="49" fontId="5" fillId="0" borderId="3" xfId="1" applyNumberFormat="1" applyFont="1" applyBorder="1" applyAlignment="1">
      <alignment horizontal="center" vertical="center"/>
    </xf>
    <xf numFmtId="49" fontId="5" fillId="0" borderId="5" xfId="1" applyNumberFormat="1" applyFont="1" applyBorder="1" applyAlignment="1">
      <alignment horizontal="center" vertical="center"/>
    </xf>
    <xf numFmtId="49" fontId="5" fillId="0" borderId="4" xfId="1" applyNumberFormat="1" applyFont="1" applyBorder="1" applyAlignment="1">
      <alignment horizontal="center" vertical="center"/>
    </xf>
    <xf numFmtId="0" fontId="9" fillId="0" borderId="3" xfId="1" applyNumberFormat="1" applyFont="1" applyBorder="1" applyAlignment="1">
      <alignment horizontal="center" vertical="center"/>
    </xf>
    <xf numFmtId="0" fontId="9" fillId="0" borderId="5" xfId="1" applyNumberFormat="1" applyFont="1" applyBorder="1" applyAlignment="1">
      <alignment horizontal="center" vertical="center"/>
    </xf>
    <xf numFmtId="0" fontId="9" fillId="0" borderId="4" xfId="1" applyNumberFormat="1" applyFont="1" applyBorder="1" applyAlignment="1">
      <alignment horizontal="center" vertical="center"/>
    </xf>
    <xf numFmtId="0" fontId="5" fillId="0" borderId="3" xfId="1" applyNumberFormat="1" applyFont="1" applyBorder="1" applyAlignment="1">
      <alignment horizontal="center" vertical="center"/>
    </xf>
    <xf numFmtId="0" fontId="5" fillId="0" borderId="5" xfId="1" applyNumberFormat="1" applyFont="1" applyBorder="1" applyAlignment="1">
      <alignment horizontal="center" vertical="center"/>
    </xf>
    <xf numFmtId="0" fontId="5" fillId="0" borderId="4" xfId="1" applyNumberFormat="1" applyFont="1" applyBorder="1" applyAlignment="1">
      <alignment horizontal="center" vertical="center"/>
    </xf>
    <xf numFmtId="4" fontId="5" fillId="0" borderId="3" xfId="1" applyNumberFormat="1" applyFont="1" applyBorder="1" applyAlignment="1">
      <alignment horizontal="center" vertical="center"/>
    </xf>
    <xf numFmtId="4" fontId="5" fillId="0" borderId="5" xfId="1" applyNumberFormat="1" applyFont="1" applyBorder="1" applyAlignment="1">
      <alignment horizontal="center" vertical="center"/>
    </xf>
    <xf numFmtId="4" fontId="5" fillId="0" borderId="4" xfId="1" applyNumberFormat="1" applyFont="1" applyBorder="1" applyAlignment="1">
      <alignment horizontal="center" vertical="center"/>
    </xf>
    <xf numFmtId="4" fontId="5" fillId="2" borderId="3" xfId="1" applyNumberFormat="1" applyFont="1" applyFill="1" applyBorder="1" applyAlignment="1">
      <alignment horizontal="center" vertical="center"/>
    </xf>
    <xf numFmtId="4" fontId="5" fillId="2" borderId="5" xfId="1" applyNumberFormat="1" applyFont="1" applyFill="1" applyBorder="1" applyAlignment="1">
      <alignment horizontal="center" vertical="center"/>
    </xf>
    <xf numFmtId="4" fontId="5" fillId="2" borderId="4" xfId="1" applyNumberFormat="1" applyFont="1" applyFill="1" applyBorder="1" applyAlignment="1">
      <alignment horizontal="center" vertical="center"/>
    </xf>
    <xf numFmtId="0" fontId="5" fillId="0" borderId="7" xfId="1" applyNumberFormat="1" applyFont="1" applyBorder="1" applyAlignment="1">
      <alignment horizontal="left" vertical="top" wrapText="1"/>
    </xf>
    <xf numFmtId="0" fontId="5" fillId="0" borderId="16" xfId="1" applyNumberFormat="1" applyFont="1" applyBorder="1" applyAlignment="1">
      <alignment horizontal="left" vertical="top" wrapText="1"/>
    </xf>
    <xf numFmtId="0" fontId="5" fillId="0" borderId="15" xfId="1" applyNumberFormat="1" applyFont="1" applyBorder="1" applyAlignment="1">
      <alignment horizontal="left" vertical="top" wrapText="1"/>
    </xf>
    <xf numFmtId="0" fontId="5" fillId="0" borderId="17" xfId="1" applyNumberFormat="1" applyFont="1" applyBorder="1" applyAlignment="1">
      <alignment horizontal="left" vertical="top" wrapText="1"/>
    </xf>
    <xf numFmtId="0" fontId="5" fillId="0" borderId="0" xfId="1" applyNumberFormat="1" applyFont="1" applyBorder="1" applyAlignment="1">
      <alignment horizontal="left" vertical="top" wrapText="1"/>
    </xf>
    <xf numFmtId="0" fontId="5" fillId="0" borderId="14" xfId="1" applyNumberFormat="1" applyFont="1" applyBorder="1" applyAlignment="1">
      <alignment horizontal="left" vertical="top" wrapText="1"/>
    </xf>
    <xf numFmtId="0" fontId="5" fillId="0" borderId="12" xfId="1" applyNumberFormat="1" applyFont="1" applyBorder="1" applyAlignment="1">
      <alignment horizontal="left" vertical="top" wrapText="1"/>
    </xf>
    <xf numFmtId="0" fontId="5" fillId="0" borderId="2" xfId="1" applyNumberFormat="1" applyFont="1" applyBorder="1" applyAlignment="1">
      <alignment horizontal="left" vertical="top" wrapText="1"/>
    </xf>
    <xf numFmtId="0" fontId="5" fillId="0" borderId="13" xfId="1" applyNumberFormat="1" applyFont="1" applyBorder="1" applyAlignment="1">
      <alignment horizontal="left" vertical="top" wrapText="1"/>
    </xf>
    <xf numFmtId="49" fontId="5" fillId="0" borderId="7" xfId="1" applyNumberFormat="1" applyFont="1" applyBorder="1" applyAlignment="1">
      <alignment horizontal="center" vertical="top"/>
    </xf>
    <xf numFmtId="49" fontId="5" fillId="0" borderId="16" xfId="1" applyNumberFormat="1" applyFont="1" applyBorder="1" applyAlignment="1">
      <alignment horizontal="center" vertical="top"/>
    </xf>
    <xf numFmtId="49" fontId="5" fillId="0" borderId="15" xfId="1" applyNumberFormat="1" applyFont="1" applyBorder="1" applyAlignment="1">
      <alignment horizontal="center" vertical="top"/>
    </xf>
    <xf numFmtId="49" fontId="5" fillId="0" borderId="17" xfId="1" applyNumberFormat="1" applyFont="1" applyBorder="1" applyAlignment="1">
      <alignment horizontal="center" vertical="top"/>
    </xf>
    <xf numFmtId="49" fontId="5" fillId="0" borderId="0" xfId="1" applyNumberFormat="1" applyFont="1" applyBorder="1" applyAlignment="1">
      <alignment horizontal="center" vertical="top"/>
    </xf>
    <xf numFmtId="49" fontId="5" fillId="0" borderId="14" xfId="1" applyNumberFormat="1" applyFont="1" applyBorder="1" applyAlignment="1">
      <alignment horizontal="center" vertical="top"/>
    </xf>
    <xf numFmtId="49" fontId="5" fillId="0" borderId="12" xfId="1" applyNumberFormat="1" applyFont="1" applyBorder="1" applyAlignment="1">
      <alignment horizontal="center" vertical="top"/>
    </xf>
    <xf numFmtId="49" fontId="5" fillId="0" borderId="2" xfId="1" applyNumberFormat="1" applyFont="1" applyBorder="1" applyAlignment="1">
      <alignment horizontal="center" vertical="top"/>
    </xf>
    <xf numFmtId="49" fontId="5" fillId="0" borderId="13" xfId="1" applyNumberFormat="1" applyFont="1" applyBorder="1" applyAlignment="1">
      <alignment horizontal="center" vertical="top"/>
    </xf>
    <xf numFmtId="4" fontId="9" fillId="0" borderId="3" xfId="1" applyNumberFormat="1" applyFont="1" applyBorder="1" applyAlignment="1">
      <alignment horizontal="center" vertical="center"/>
    </xf>
    <xf numFmtId="4" fontId="9" fillId="0" borderId="5" xfId="1" applyNumberFormat="1" applyFont="1" applyBorder="1" applyAlignment="1">
      <alignment horizontal="center" vertical="center"/>
    </xf>
    <xf numFmtId="4" fontId="9" fillId="0" borderId="4" xfId="1" applyNumberFormat="1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0" fontId="5" fillId="0" borderId="1" xfId="1" applyNumberFormat="1" applyFont="1" applyBorder="1" applyAlignment="1">
      <alignment horizontal="right" vertical="center" wrapText="1"/>
    </xf>
    <xf numFmtId="0" fontId="5" fillId="0" borderId="3" xfId="1" applyNumberFormat="1" applyFont="1" applyBorder="1" applyAlignment="1">
      <alignment horizontal="center" vertical="top"/>
    </xf>
    <xf numFmtId="0" fontId="5" fillId="0" borderId="5" xfId="1" applyNumberFormat="1" applyFont="1" applyBorder="1" applyAlignment="1">
      <alignment horizontal="center" vertical="top"/>
    </xf>
    <xf numFmtId="0" fontId="5" fillId="0" borderId="4" xfId="1" applyNumberFormat="1" applyFont="1" applyBorder="1" applyAlignment="1">
      <alignment horizontal="center" vertical="top"/>
    </xf>
    <xf numFmtId="3" fontId="9" fillId="0" borderId="1" xfId="1" applyNumberFormat="1" applyFont="1" applyBorder="1" applyAlignment="1">
      <alignment horizontal="center" vertical="center"/>
    </xf>
    <xf numFmtId="0" fontId="18" fillId="0" borderId="0" xfId="1" applyNumberFormat="1" applyFont="1" applyBorder="1" applyAlignment="1">
      <alignment horizontal="center" wrapText="1"/>
    </xf>
    <xf numFmtId="0" fontId="5" fillId="0" borderId="5" xfId="1" applyNumberFormat="1" applyFont="1" applyBorder="1" applyAlignment="1">
      <alignment horizontal="left" vertical="center" wrapText="1" indent="2"/>
    </xf>
    <xf numFmtId="0" fontId="5" fillId="0" borderId="4" xfId="1" applyNumberFormat="1" applyFont="1" applyBorder="1" applyAlignment="1">
      <alignment horizontal="left" vertical="center" wrapText="1" indent="2"/>
    </xf>
    <xf numFmtId="49" fontId="5" fillId="0" borderId="7" xfId="1" applyNumberFormat="1" applyFont="1" applyBorder="1" applyAlignment="1">
      <alignment horizontal="center" vertical="center"/>
    </xf>
    <xf numFmtId="49" fontId="5" fillId="0" borderId="16" xfId="1" applyNumberFormat="1" applyFont="1" applyBorder="1" applyAlignment="1">
      <alignment horizontal="center" vertical="center"/>
    </xf>
    <xf numFmtId="49" fontId="5" fillId="0" borderId="15" xfId="1" applyNumberFormat="1" applyFont="1" applyBorder="1" applyAlignment="1">
      <alignment horizontal="center" vertical="center"/>
    </xf>
    <xf numFmtId="49" fontId="5" fillId="0" borderId="12" xfId="1" applyNumberFormat="1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/>
    </xf>
    <xf numFmtId="49" fontId="5" fillId="0" borderId="13" xfId="1" applyNumberFormat="1" applyFont="1" applyBorder="1" applyAlignment="1">
      <alignment horizontal="center" vertical="center"/>
    </xf>
    <xf numFmtId="0" fontId="5" fillId="0" borderId="16" xfId="1" applyNumberFormat="1" applyFont="1" applyBorder="1" applyAlignment="1">
      <alignment horizontal="left" vertical="center" wrapText="1" indent="2"/>
    </xf>
    <xf numFmtId="0" fontId="5" fillId="0" borderId="15" xfId="1" applyNumberFormat="1" applyFont="1" applyBorder="1" applyAlignment="1">
      <alignment horizontal="left" vertical="center" wrapText="1" indent="2"/>
    </xf>
    <xf numFmtId="4" fontId="5" fillId="0" borderId="7" xfId="1" applyNumberFormat="1" applyFont="1" applyBorder="1" applyAlignment="1">
      <alignment horizontal="center"/>
    </xf>
    <xf numFmtId="4" fontId="5" fillId="0" borderId="16" xfId="1" applyNumberFormat="1" applyFont="1" applyBorder="1" applyAlignment="1">
      <alignment horizontal="center"/>
    </xf>
    <xf numFmtId="4" fontId="5" fillId="0" borderId="15" xfId="1" applyNumberFormat="1" applyFont="1" applyBorder="1" applyAlignment="1">
      <alignment horizontal="center"/>
    </xf>
    <xf numFmtId="4" fontId="5" fillId="0" borderId="12" xfId="1" applyNumberFormat="1" applyFont="1" applyBorder="1" applyAlignment="1">
      <alignment horizontal="center"/>
    </xf>
    <xf numFmtId="4" fontId="5" fillId="0" borderId="2" xfId="1" applyNumberFormat="1" applyFont="1" applyBorder="1" applyAlignment="1">
      <alignment horizontal="center"/>
    </xf>
    <xf numFmtId="4" fontId="5" fillId="0" borderId="13" xfId="1" applyNumberFormat="1" applyFont="1" applyBorder="1" applyAlignment="1">
      <alignment horizontal="center"/>
    </xf>
    <xf numFmtId="0" fontId="5" fillId="0" borderId="2" xfId="1" applyNumberFormat="1" applyFont="1" applyBorder="1" applyAlignment="1">
      <alignment horizontal="left" vertical="center" wrapText="1"/>
    </xf>
    <xf numFmtId="0" fontId="5" fillId="0" borderId="13" xfId="1" applyNumberFormat="1" applyFont="1" applyBorder="1" applyAlignment="1">
      <alignment horizontal="left" vertical="center" wrapText="1"/>
    </xf>
    <xf numFmtId="0" fontId="19" fillId="0" borderId="0" xfId="1" applyNumberFormat="1" applyFont="1" applyBorder="1" applyAlignment="1">
      <alignment horizontal="justify" wrapText="1"/>
    </xf>
    <xf numFmtId="0" fontId="4" fillId="0" borderId="0" xfId="1" applyNumberFormat="1" applyFont="1" applyBorder="1" applyAlignment="1">
      <alignment horizontal="justify" wrapText="1"/>
    </xf>
    <xf numFmtId="49" fontId="5" fillId="0" borderId="3" xfId="1" applyNumberFormat="1" applyFont="1" applyBorder="1" applyAlignment="1">
      <alignment horizontal="left" vertical="center"/>
    </xf>
    <xf numFmtId="49" fontId="5" fillId="0" borderId="5" xfId="1" applyNumberFormat="1" applyFont="1" applyBorder="1" applyAlignment="1">
      <alignment horizontal="left" vertical="center"/>
    </xf>
    <xf numFmtId="49" fontId="5" fillId="0" borderId="4" xfId="1" applyNumberFormat="1" applyFont="1" applyBorder="1" applyAlignment="1">
      <alignment horizontal="left" vertical="center"/>
    </xf>
    <xf numFmtId="0" fontId="5" fillId="0" borderId="3" xfId="1" applyNumberFormat="1" applyFont="1" applyBorder="1" applyAlignment="1">
      <alignment horizontal="right" vertical="center"/>
    </xf>
    <xf numFmtId="0" fontId="5" fillId="0" borderId="5" xfId="1" applyNumberFormat="1" applyFont="1" applyBorder="1" applyAlignment="1">
      <alignment horizontal="right" vertical="center"/>
    </xf>
    <xf numFmtId="0" fontId="5" fillId="0" borderId="4" xfId="1" applyNumberFormat="1" applyFont="1" applyBorder="1" applyAlignment="1">
      <alignment horizontal="right" vertical="center"/>
    </xf>
    <xf numFmtId="0" fontId="5" fillId="0" borderId="1" xfId="1" applyNumberFormat="1" applyFont="1" applyFill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43"/>
  <sheetViews>
    <sheetView view="pageBreakPreview" zoomScaleNormal="100" workbookViewId="0">
      <selection activeCell="BE1" sqref="BE1:DD1"/>
    </sheetView>
  </sheetViews>
  <sheetFormatPr defaultColWidth="0.88671875" defaultRowHeight="13.2" x14ac:dyDescent="0.25"/>
  <cols>
    <col min="1" max="90" width="0.88671875" style="5"/>
    <col min="91" max="91" width="1.33203125" style="5" customWidth="1"/>
    <col min="92" max="100" width="0.88671875" style="5"/>
    <col min="101" max="101" width="0.88671875" style="5" customWidth="1"/>
    <col min="102" max="107" width="0.88671875" style="5"/>
    <col min="108" max="108" width="1.109375" style="5" customWidth="1"/>
    <col min="109" max="126" width="0.88671875" style="5"/>
    <col min="127" max="127" width="36.88671875" style="5" customWidth="1"/>
    <col min="128" max="16384" width="0.88671875" style="5"/>
  </cols>
  <sheetData>
    <row r="1" spans="1:127" x14ac:dyDescent="0.25">
      <c r="BE1" s="282" t="s">
        <v>30</v>
      </c>
      <c r="BF1" s="282"/>
      <c r="BG1" s="282"/>
      <c r="BH1" s="282"/>
      <c r="BI1" s="282"/>
      <c r="BJ1" s="282"/>
      <c r="BK1" s="282"/>
      <c r="BL1" s="282"/>
      <c r="BM1" s="282"/>
      <c r="BN1" s="282"/>
      <c r="BO1" s="282"/>
      <c r="BP1" s="282"/>
      <c r="BQ1" s="282"/>
      <c r="BR1" s="282"/>
      <c r="BS1" s="282"/>
      <c r="BT1" s="282"/>
      <c r="BU1" s="282"/>
      <c r="BV1" s="282"/>
      <c r="BW1" s="282"/>
      <c r="BX1" s="282"/>
      <c r="BY1" s="282"/>
      <c r="BZ1" s="282"/>
      <c r="CA1" s="282"/>
      <c r="CB1" s="282"/>
      <c r="CC1" s="282"/>
      <c r="CD1" s="282"/>
      <c r="CE1" s="282"/>
      <c r="CF1" s="282"/>
      <c r="CG1" s="282"/>
      <c r="CH1" s="282"/>
      <c r="CI1" s="282"/>
      <c r="CJ1" s="282"/>
      <c r="CK1" s="282"/>
      <c r="CL1" s="282"/>
      <c r="CM1" s="282"/>
      <c r="CN1" s="282"/>
      <c r="CO1" s="282"/>
      <c r="CP1" s="282"/>
      <c r="CQ1" s="282"/>
      <c r="CR1" s="282"/>
      <c r="CS1" s="282"/>
      <c r="CT1" s="282"/>
      <c r="CU1" s="282"/>
      <c r="CV1" s="282"/>
      <c r="CW1" s="282"/>
      <c r="CX1" s="282"/>
      <c r="CY1" s="282"/>
      <c r="CZ1" s="282"/>
      <c r="DA1" s="282"/>
      <c r="DB1" s="282"/>
      <c r="DC1" s="282"/>
      <c r="DD1" s="282"/>
      <c r="DW1" s="3"/>
    </row>
    <row r="2" spans="1:127" x14ac:dyDescent="0.25">
      <c r="BE2" s="283" t="s">
        <v>474</v>
      </c>
      <c r="BF2" s="283"/>
      <c r="BG2" s="283"/>
      <c r="BH2" s="283"/>
      <c r="BI2" s="283"/>
      <c r="BJ2" s="283"/>
      <c r="BK2" s="283"/>
      <c r="BL2" s="283"/>
      <c r="BM2" s="283"/>
      <c r="BN2" s="283"/>
      <c r="BO2" s="283"/>
      <c r="BP2" s="283"/>
      <c r="BQ2" s="283"/>
      <c r="BR2" s="283"/>
      <c r="BS2" s="283"/>
      <c r="BT2" s="283"/>
      <c r="BU2" s="283"/>
      <c r="BV2" s="283"/>
      <c r="BW2" s="283"/>
      <c r="BX2" s="283"/>
      <c r="BY2" s="283"/>
      <c r="BZ2" s="283"/>
      <c r="CA2" s="283"/>
      <c r="CB2" s="283"/>
      <c r="CC2" s="283"/>
      <c r="CD2" s="283"/>
      <c r="CE2" s="283"/>
      <c r="CF2" s="283"/>
      <c r="CG2" s="283"/>
      <c r="CH2" s="283"/>
      <c r="CI2" s="283"/>
      <c r="CJ2" s="283"/>
      <c r="CK2" s="283"/>
      <c r="CL2" s="283"/>
      <c r="CM2" s="283"/>
      <c r="CN2" s="283"/>
      <c r="CO2" s="283"/>
      <c r="CP2" s="283"/>
      <c r="CQ2" s="283"/>
      <c r="CR2" s="283"/>
      <c r="CS2" s="283"/>
      <c r="CT2" s="283"/>
      <c r="CU2" s="283"/>
      <c r="CV2" s="283"/>
      <c r="CW2" s="283"/>
      <c r="CX2" s="283"/>
      <c r="CY2" s="283"/>
      <c r="CZ2" s="283"/>
      <c r="DA2" s="283"/>
      <c r="DB2" s="283"/>
      <c r="DC2" s="283"/>
      <c r="DD2" s="283"/>
      <c r="DW2" s="3"/>
    </row>
    <row r="3" spans="1:127" s="6" customFormat="1" ht="12.75" customHeight="1" x14ac:dyDescent="0.25">
      <c r="BE3" s="284" t="s">
        <v>63</v>
      </c>
      <c r="BF3" s="284"/>
      <c r="BG3" s="284"/>
      <c r="BH3" s="284"/>
      <c r="BI3" s="284"/>
      <c r="BJ3" s="284"/>
      <c r="BK3" s="284"/>
      <c r="BL3" s="284"/>
      <c r="BM3" s="284"/>
      <c r="BN3" s="284"/>
      <c r="BO3" s="284"/>
      <c r="BP3" s="284"/>
      <c r="BQ3" s="284"/>
      <c r="BR3" s="284"/>
      <c r="BS3" s="284"/>
      <c r="BT3" s="284"/>
      <c r="BU3" s="284"/>
      <c r="BV3" s="284"/>
      <c r="BW3" s="284"/>
      <c r="BX3" s="284"/>
      <c r="BY3" s="284"/>
      <c r="BZ3" s="284"/>
      <c r="CA3" s="284"/>
      <c r="CB3" s="284"/>
      <c r="CC3" s="284"/>
      <c r="CD3" s="284"/>
      <c r="CE3" s="284"/>
      <c r="CF3" s="284"/>
      <c r="CG3" s="284"/>
      <c r="CH3" s="284"/>
      <c r="CI3" s="284"/>
      <c r="CJ3" s="284"/>
      <c r="CK3" s="284"/>
      <c r="CL3" s="284"/>
      <c r="CM3" s="284"/>
      <c r="CN3" s="284"/>
      <c r="CO3" s="284"/>
      <c r="CP3" s="284"/>
      <c r="CQ3" s="284"/>
      <c r="CR3" s="284"/>
      <c r="CS3" s="284"/>
      <c r="CT3" s="284"/>
      <c r="CU3" s="284"/>
      <c r="CV3" s="284"/>
      <c r="CW3" s="284"/>
      <c r="CX3" s="284"/>
      <c r="CY3" s="284"/>
      <c r="CZ3" s="284"/>
      <c r="DA3" s="284"/>
      <c r="DB3" s="284"/>
      <c r="DC3" s="284"/>
      <c r="DD3" s="284"/>
      <c r="DW3" s="3"/>
    </row>
    <row r="4" spans="1:127" x14ac:dyDescent="0.25">
      <c r="BE4" s="283"/>
      <c r="BF4" s="283"/>
      <c r="BG4" s="283"/>
      <c r="BH4" s="283"/>
      <c r="BI4" s="283"/>
      <c r="BJ4" s="283"/>
      <c r="BK4" s="283"/>
      <c r="BL4" s="283"/>
      <c r="BM4" s="283"/>
      <c r="BN4" s="283"/>
      <c r="BO4" s="283"/>
      <c r="BP4" s="283"/>
      <c r="BQ4" s="283"/>
      <c r="BR4" s="283"/>
      <c r="BS4" s="283"/>
      <c r="BT4" s="283"/>
      <c r="BU4" s="283"/>
      <c r="BV4" s="283"/>
      <c r="BW4" s="283"/>
      <c r="BX4" s="283"/>
      <c r="BZ4" s="283" t="s">
        <v>475</v>
      </c>
      <c r="CA4" s="283"/>
      <c r="CB4" s="283"/>
      <c r="CC4" s="283"/>
      <c r="CD4" s="283"/>
      <c r="CE4" s="283"/>
      <c r="CF4" s="283"/>
      <c r="CG4" s="283"/>
      <c r="CH4" s="283"/>
      <c r="CI4" s="283"/>
      <c r="CJ4" s="283"/>
      <c r="CK4" s="283"/>
      <c r="CL4" s="283"/>
      <c r="CM4" s="283"/>
      <c r="CN4" s="283"/>
      <c r="CO4" s="283"/>
      <c r="CP4" s="283"/>
      <c r="CQ4" s="283"/>
      <c r="CR4" s="283"/>
      <c r="CS4" s="283"/>
      <c r="CT4" s="283"/>
      <c r="CU4" s="283"/>
      <c r="CV4" s="283"/>
      <c r="CW4" s="283"/>
      <c r="CX4" s="283"/>
      <c r="CY4" s="283"/>
      <c r="CZ4" s="283"/>
      <c r="DA4" s="283"/>
      <c r="DB4" s="283"/>
      <c r="DC4" s="283"/>
      <c r="DD4" s="283"/>
      <c r="DW4" s="3"/>
    </row>
    <row r="5" spans="1:127" s="6" customFormat="1" ht="12.75" customHeight="1" x14ac:dyDescent="0.2">
      <c r="BE5" s="275" t="s">
        <v>33</v>
      </c>
      <c r="BF5" s="275"/>
      <c r="BG5" s="275"/>
      <c r="BH5" s="275"/>
      <c r="BI5" s="275"/>
      <c r="BJ5" s="275"/>
      <c r="BK5" s="275"/>
      <c r="BL5" s="275"/>
      <c r="BM5" s="275"/>
      <c r="BN5" s="275"/>
      <c r="BO5" s="275"/>
      <c r="BP5" s="275"/>
      <c r="BQ5" s="275"/>
      <c r="BR5" s="275"/>
      <c r="BS5" s="275"/>
      <c r="BT5" s="275"/>
      <c r="BU5" s="275"/>
      <c r="BV5" s="275"/>
      <c r="BW5" s="275"/>
      <c r="BX5" s="275"/>
      <c r="BZ5" s="275" t="s">
        <v>54</v>
      </c>
      <c r="CA5" s="275"/>
      <c r="CB5" s="275"/>
      <c r="CC5" s="275"/>
      <c r="CD5" s="275"/>
      <c r="CE5" s="275"/>
      <c r="CF5" s="275"/>
      <c r="CG5" s="275"/>
      <c r="CH5" s="275"/>
      <c r="CI5" s="275"/>
      <c r="CJ5" s="275"/>
      <c r="CK5" s="275"/>
      <c r="CL5" s="275"/>
      <c r="CM5" s="275"/>
      <c r="CN5" s="275"/>
      <c r="CO5" s="275"/>
      <c r="CP5" s="275"/>
      <c r="CQ5" s="275"/>
      <c r="CR5" s="275"/>
      <c r="CS5" s="275"/>
      <c r="CT5" s="275"/>
      <c r="CU5" s="275"/>
      <c r="CV5" s="275"/>
      <c r="CW5" s="275"/>
      <c r="CX5" s="275"/>
      <c r="CY5" s="275"/>
      <c r="CZ5" s="275"/>
      <c r="DA5" s="275"/>
      <c r="DB5" s="275"/>
      <c r="DC5" s="275"/>
      <c r="DD5" s="275"/>
    </row>
    <row r="6" spans="1:127" x14ac:dyDescent="0.25">
      <c r="BE6" s="7"/>
      <c r="BF6" s="7"/>
      <c r="BG6" s="7"/>
      <c r="BH6" s="7"/>
      <c r="BI6" s="7"/>
      <c r="BJ6" s="7"/>
      <c r="BK6" s="7"/>
      <c r="BL6" s="7"/>
      <c r="BM6" s="7"/>
      <c r="BN6" s="276" t="s">
        <v>64</v>
      </c>
      <c r="BO6" s="276"/>
      <c r="BP6" s="258" t="s">
        <v>776</v>
      </c>
      <c r="BQ6" s="258"/>
      <c r="BR6" s="258"/>
      <c r="BS6" s="258"/>
      <c r="BT6" s="277" t="s">
        <v>64</v>
      </c>
      <c r="BU6" s="277"/>
      <c r="BV6" s="258" t="s">
        <v>777</v>
      </c>
      <c r="BW6" s="258"/>
      <c r="BX6" s="258"/>
      <c r="BY6" s="258"/>
      <c r="BZ6" s="258"/>
      <c r="CA6" s="258"/>
      <c r="CB6" s="258"/>
      <c r="CC6" s="258"/>
      <c r="CD6" s="258"/>
      <c r="CE6" s="258"/>
      <c r="CF6" s="258"/>
      <c r="CG6" s="258"/>
      <c r="CH6" s="258"/>
      <c r="CI6" s="258"/>
      <c r="CJ6" s="258"/>
      <c r="CK6" s="278">
        <v>20</v>
      </c>
      <c r="CL6" s="278"/>
      <c r="CM6" s="278"/>
      <c r="CN6" s="274" t="s">
        <v>669</v>
      </c>
      <c r="CO6" s="274"/>
      <c r="CP6" s="274"/>
      <c r="CQ6" s="274"/>
      <c r="CR6" s="5" t="s">
        <v>65</v>
      </c>
    </row>
    <row r="7" spans="1:127" x14ac:dyDescent="0.25">
      <c r="CY7" s="8"/>
    </row>
    <row r="8" spans="1:127" s="9" customFormat="1" ht="15.6" x14ac:dyDescent="0.3">
      <c r="A8" s="279" t="s">
        <v>66</v>
      </c>
      <c r="B8" s="279"/>
      <c r="C8" s="279"/>
      <c r="D8" s="279"/>
      <c r="E8" s="279"/>
      <c r="F8" s="279"/>
      <c r="G8" s="279"/>
      <c r="H8" s="279"/>
      <c r="I8" s="279"/>
      <c r="J8" s="279"/>
      <c r="K8" s="279"/>
      <c r="L8" s="279"/>
      <c r="M8" s="279"/>
      <c r="N8" s="279"/>
      <c r="O8" s="279"/>
      <c r="P8" s="279"/>
      <c r="Q8" s="279"/>
      <c r="R8" s="279"/>
      <c r="S8" s="279"/>
      <c r="T8" s="279"/>
      <c r="U8" s="279"/>
      <c r="V8" s="279"/>
      <c r="W8" s="279"/>
      <c r="X8" s="279"/>
      <c r="Y8" s="279"/>
      <c r="Z8" s="279"/>
      <c r="AA8" s="279"/>
      <c r="AB8" s="279"/>
      <c r="AC8" s="279"/>
      <c r="AD8" s="279"/>
      <c r="AE8" s="279"/>
      <c r="AF8" s="279"/>
      <c r="AG8" s="279"/>
      <c r="AH8" s="279"/>
      <c r="AI8" s="279"/>
      <c r="AJ8" s="279"/>
      <c r="AK8" s="279"/>
      <c r="AL8" s="279"/>
      <c r="AM8" s="279"/>
      <c r="AN8" s="279"/>
      <c r="AO8" s="279"/>
      <c r="AP8" s="279"/>
      <c r="AQ8" s="279"/>
      <c r="AR8" s="279"/>
      <c r="AS8" s="279"/>
      <c r="AT8" s="279"/>
      <c r="AU8" s="279"/>
      <c r="AV8" s="279"/>
      <c r="AW8" s="279"/>
      <c r="AX8" s="279"/>
      <c r="AY8" s="279"/>
      <c r="AZ8" s="279"/>
      <c r="BA8" s="279"/>
      <c r="BB8" s="279"/>
      <c r="BC8" s="279"/>
      <c r="BD8" s="279"/>
      <c r="BE8" s="279"/>
      <c r="BF8" s="279"/>
      <c r="BG8" s="279"/>
      <c r="BH8" s="279"/>
      <c r="BI8" s="279"/>
      <c r="BJ8" s="279"/>
      <c r="BK8" s="279"/>
      <c r="BL8" s="279"/>
      <c r="BM8" s="279"/>
      <c r="BN8" s="279"/>
      <c r="BO8" s="279"/>
      <c r="BP8" s="279"/>
      <c r="BQ8" s="279"/>
      <c r="BR8" s="279"/>
      <c r="BS8" s="279"/>
      <c r="BT8" s="279"/>
      <c r="BU8" s="279"/>
      <c r="BV8" s="279"/>
      <c r="BW8" s="279"/>
      <c r="BX8" s="279"/>
      <c r="BY8" s="279"/>
      <c r="BZ8" s="279"/>
      <c r="CA8" s="279"/>
      <c r="CB8" s="279"/>
      <c r="CC8" s="279"/>
      <c r="CD8" s="279"/>
      <c r="CE8" s="279"/>
      <c r="CF8" s="279"/>
      <c r="CG8" s="279"/>
      <c r="CH8" s="279"/>
      <c r="CI8" s="279"/>
      <c r="CJ8" s="279"/>
      <c r="CK8" s="279"/>
      <c r="CL8" s="279"/>
      <c r="CM8" s="279"/>
      <c r="CN8" s="279"/>
      <c r="CO8" s="279"/>
      <c r="CP8" s="279"/>
      <c r="CQ8" s="279"/>
      <c r="CR8" s="279"/>
      <c r="CS8" s="279"/>
      <c r="CT8" s="279"/>
      <c r="CU8" s="279"/>
      <c r="CV8" s="279"/>
      <c r="CW8" s="279"/>
      <c r="CX8" s="279"/>
      <c r="CY8" s="279"/>
      <c r="CZ8" s="279"/>
      <c r="DA8" s="279"/>
      <c r="DB8" s="279"/>
      <c r="DC8" s="279"/>
      <c r="DD8" s="279"/>
    </row>
    <row r="9" spans="1:127" s="14" customFormat="1" ht="15.6" x14ac:dyDescent="0.3">
      <c r="A9" s="281" t="s">
        <v>801</v>
      </c>
      <c r="B9" s="281"/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P9" s="281"/>
      <c r="Q9" s="281"/>
      <c r="R9" s="281"/>
      <c r="S9" s="281"/>
      <c r="T9" s="281"/>
      <c r="U9" s="281"/>
      <c r="V9" s="281"/>
      <c r="W9" s="281"/>
      <c r="X9" s="281"/>
      <c r="Y9" s="281"/>
      <c r="Z9" s="281"/>
      <c r="AA9" s="281"/>
      <c r="AB9" s="281"/>
      <c r="AC9" s="281"/>
      <c r="AD9" s="281"/>
      <c r="AE9" s="281"/>
      <c r="AF9" s="281"/>
      <c r="AG9" s="281"/>
      <c r="AH9" s="281"/>
      <c r="AI9" s="281"/>
      <c r="AJ9" s="281"/>
      <c r="AK9" s="281"/>
      <c r="AL9" s="281"/>
      <c r="AM9" s="281"/>
      <c r="AN9" s="281"/>
      <c r="AO9" s="281"/>
      <c r="AP9" s="281"/>
      <c r="AQ9" s="281"/>
      <c r="AR9" s="281"/>
      <c r="AS9" s="281"/>
      <c r="AT9" s="281"/>
      <c r="AU9" s="281"/>
      <c r="AV9" s="281"/>
      <c r="AW9" s="281"/>
      <c r="AX9" s="281"/>
      <c r="AY9" s="281"/>
      <c r="AZ9" s="281"/>
      <c r="BA9" s="281"/>
      <c r="BB9" s="281"/>
      <c r="BC9" s="281"/>
      <c r="BD9" s="281"/>
      <c r="BE9" s="281"/>
      <c r="BF9" s="281"/>
      <c r="BG9" s="281"/>
      <c r="BH9" s="281"/>
      <c r="BI9" s="281"/>
      <c r="BJ9" s="281"/>
      <c r="BK9" s="281"/>
      <c r="BL9" s="281"/>
      <c r="BM9" s="281"/>
      <c r="BN9" s="281"/>
      <c r="BO9" s="281"/>
      <c r="BP9" s="281"/>
      <c r="BQ9" s="281"/>
      <c r="BR9" s="281"/>
      <c r="BS9" s="281"/>
      <c r="BT9" s="281"/>
      <c r="BU9" s="281"/>
      <c r="BV9" s="281"/>
      <c r="BW9" s="281"/>
      <c r="BX9" s="281"/>
      <c r="BY9" s="281"/>
      <c r="BZ9" s="281"/>
      <c r="CA9" s="281"/>
      <c r="CB9" s="281"/>
      <c r="CC9" s="281"/>
      <c r="CD9" s="281"/>
      <c r="CE9" s="281"/>
      <c r="CF9" s="281"/>
      <c r="CG9" s="281"/>
      <c r="CH9" s="281"/>
      <c r="CI9" s="281"/>
      <c r="CJ9" s="281"/>
      <c r="CK9" s="281"/>
      <c r="CL9" s="281"/>
      <c r="CM9" s="281"/>
      <c r="CN9" s="281"/>
      <c r="CO9" s="281"/>
      <c r="CP9" s="281"/>
      <c r="CQ9" s="281"/>
      <c r="CR9" s="281"/>
      <c r="CS9" s="281"/>
      <c r="CT9" s="281"/>
      <c r="CU9" s="281"/>
      <c r="CV9" s="281"/>
      <c r="CW9" s="281"/>
      <c r="CX9" s="281"/>
      <c r="CY9" s="281"/>
      <c r="CZ9" s="281"/>
      <c r="DA9" s="281"/>
      <c r="DB9" s="281"/>
      <c r="DC9" s="281"/>
      <c r="DD9" s="281"/>
    </row>
    <row r="10" spans="1:127" ht="17.25" customHeight="1" x14ac:dyDescent="0.25">
      <c r="A10" s="140"/>
      <c r="B10" s="140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0"/>
      <c r="BF10" s="140"/>
      <c r="BG10" s="140"/>
      <c r="BH10" s="140"/>
      <c r="BI10" s="140"/>
      <c r="BJ10" s="140"/>
      <c r="BK10" s="140"/>
      <c r="BL10" s="140"/>
      <c r="BM10" s="140"/>
      <c r="BN10" s="140"/>
      <c r="BO10" s="140"/>
      <c r="BP10" s="140"/>
      <c r="BQ10" s="140"/>
      <c r="BR10" s="140"/>
      <c r="BS10" s="140"/>
      <c r="BT10" s="140"/>
      <c r="BU10" s="140"/>
      <c r="BV10" s="140"/>
      <c r="BW10" s="140"/>
      <c r="BX10" s="140"/>
      <c r="BY10" s="140"/>
      <c r="BZ10" s="140"/>
      <c r="CA10" s="140"/>
      <c r="CB10" s="140"/>
      <c r="CC10" s="140"/>
      <c r="CD10" s="140"/>
      <c r="CE10" s="140"/>
      <c r="CF10" s="140"/>
      <c r="CG10" s="140"/>
      <c r="CH10" s="140"/>
      <c r="CI10" s="140"/>
      <c r="CJ10" s="140"/>
      <c r="CK10" s="140"/>
      <c r="CL10" s="140"/>
      <c r="CM10" s="140"/>
      <c r="CN10" s="140"/>
      <c r="CO10" s="280" t="s">
        <v>57</v>
      </c>
      <c r="CP10" s="280"/>
      <c r="CQ10" s="280"/>
      <c r="CR10" s="280"/>
      <c r="CS10" s="280"/>
      <c r="CT10" s="280"/>
      <c r="CU10" s="280"/>
      <c r="CV10" s="280"/>
      <c r="CW10" s="280"/>
      <c r="CX10" s="280"/>
      <c r="CY10" s="280"/>
      <c r="CZ10" s="280"/>
      <c r="DA10" s="280"/>
      <c r="DB10" s="280"/>
      <c r="DC10" s="280"/>
      <c r="DD10" s="280"/>
    </row>
    <row r="11" spans="1:127" ht="13.6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94"/>
      <c r="CE11" s="94"/>
      <c r="CF11" s="94"/>
      <c r="CG11" s="94"/>
      <c r="CH11" s="94"/>
      <c r="CI11" s="94"/>
      <c r="CJ11" s="94"/>
      <c r="CK11" s="94"/>
      <c r="CL11" s="94"/>
      <c r="CM11" s="138" t="s">
        <v>35</v>
      </c>
      <c r="CN11" s="94"/>
      <c r="CO11" s="265"/>
      <c r="CP11" s="266"/>
      <c r="CQ11" s="266"/>
      <c r="CR11" s="266"/>
      <c r="CS11" s="266"/>
      <c r="CT11" s="266"/>
      <c r="CU11" s="266"/>
      <c r="CV11" s="266"/>
      <c r="CW11" s="266"/>
      <c r="CX11" s="266"/>
      <c r="CY11" s="266"/>
      <c r="CZ11" s="266"/>
      <c r="DA11" s="266"/>
      <c r="DB11" s="266"/>
      <c r="DC11" s="266"/>
      <c r="DD11" s="267"/>
    </row>
    <row r="12" spans="1:127" ht="13.6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95"/>
      <c r="AM12" s="96" t="s">
        <v>64</v>
      </c>
      <c r="AN12" s="268" t="s">
        <v>776</v>
      </c>
      <c r="AO12" s="268"/>
      <c r="AP12" s="268"/>
      <c r="AQ12" s="268"/>
      <c r="AR12" s="95" t="s">
        <v>64</v>
      </c>
      <c r="AS12" s="95"/>
      <c r="AT12" s="7"/>
      <c r="AU12" s="268" t="s">
        <v>777</v>
      </c>
      <c r="AV12" s="268"/>
      <c r="AW12" s="268"/>
      <c r="AX12" s="268"/>
      <c r="AY12" s="268"/>
      <c r="AZ12" s="268"/>
      <c r="BA12" s="268"/>
      <c r="BB12" s="268"/>
      <c r="BC12" s="268"/>
      <c r="BD12" s="268"/>
      <c r="BE12" s="268"/>
      <c r="BF12" s="268"/>
      <c r="BG12" s="268"/>
      <c r="BH12" s="268"/>
      <c r="BI12" s="268"/>
      <c r="BJ12" s="269">
        <v>20</v>
      </c>
      <c r="BK12" s="269"/>
      <c r="BL12" s="269"/>
      <c r="BM12" s="269"/>
      <c r="BN12" s="270" t="s">
        <v>669</v>
      </c>
      <c r="BO12" s="270"/>
      <c r="BP12" s="270"/>
      <c r="BQ12" s="95" t="s">
        <v>65</v>
      </c>
      <c r="BR12" s="95"/>
      <c r="BS12" s="95"/>
      <c r="BT12" s="7"/>
      <c r="BU12" s="7"/>
      <c r="BV12" s="7"/>
      <c r="BW12" s="7"/>
      <c r="BX12" s="7"/>
      <c r="BY12" s="97"/>
      <c r="BZ12" s="7"/>
      <c r="CA12" s="7"/>
      <c r="CB12" s="7"/>
      <c r="CC12" s="7"/>
      <c r="CD12" s="252" t="s">
        <v>36</v>
      </c>
      <c r="CE12" s="252"/>
      <c r="CF12" s="252"/>
      <c r="CG12" s="252"/>
      <c r="CH12" s="252"/>
      <c r="CI12" s="252"/>
      <c r="CJ12" s="252"/>
      <c r="CK12" s="252"/>
      <c r="CL12" s="252"/>
      <c r="CM12" s="252"/>
      <c r="CN12" s="253"/>
      <c r="CO12" s="265" t="s">
        <v>778</v>
      </c>
      <c r="CP12" s="266"/>
      <c r="CQ12" s="266"/>
      <c r="CR12" s="266"/>
      <c r="CS12" s="266"/>
      <c r="CT12" s="266"/>
      <c r="CU12" s="266"/>
      <c r="CV12" s="266"/>
      <c r="CW12" s="266"/>
      <c r="CX12" s="266"/>
      <c r="CY12" s="266"/>
      <c r="CZ12" s="266"/>
      <c r="DA12" s="266"/>
      <c r="DB12" s="266"/>
      <c r="DC12" s="266"/>
      <c r="DD12" s="267"/>
    </row>
    <row r="13" spans="1:127" ht="13.6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97"/>
      <c r="BZ13" s="97"/>
      <c r="CA13" s="7"/>
      <c r="CB13" s="7"/>
      <c r="CC13" s="7"/>
      <c r="CD13" s="94"/>
      <c r="CE13" s="94"/>
      <c r="CF13" s="94"/>
      <c r="CG13" s="94"/>
      <c r="CH13" s="94"/>
      <c r="CI13" s="94"/>
      <c r="CJ13" s="94"/>
      <c r="CK13" s="94"/>
      <c r="CL13" s="94"/>
      <c r="CM13" s="138"/>
      <c r="CN13" s="94"/>
      <c r="CO13" s="265"/>
      <c r="CP13" s="266"/>
      <c r="CQ13" s="266"/>
      <c r="CR13" s="266"/>
      <c r="CS13" s="266"/>
      <c r="CT13" s="266"/>
      <c r="CU13" s="266"/>
      <c r="CV13" s="266"/>
      <c r="CW13" s="266"/>
      <c r="CX13" s="266"/>
      <c r="CY13" s="266"/>
      <c r="CZ13" s="266"/>
      <c r="DA13" s="266"/>
      <c r="DB13" s="266"/>
      <c r="DC13" s="266"/>
      <c r="DD13" s="267"/>
    </row>
    <row r="14" spans="1:127" ht="13.6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260" t="s">
        <v>441</v>
      </c>
      <c r="AG14" s="260"/>
      <c r="AH14" s="260"/>
      <c r="AI14" s="260"/>
      <c r="AJ14" s="260"/>
      <c r="AK14" s="260"/>
      <c r="AL14" s="260"/>
      <c r="AM14" s="260"/>
      <c r="AN14" s="260"/>
      <c r="AO14" s="260"/>
      <c r="AP14" s="260"/>
      <c r="AQ14" s="260"/>
      <c r="AR14" s="260"/>
      <c r="AS14" s="260"/>
      <c r="AT14" s="260"/>
      <c r="AU14" s="260"/>
      <c r="AV14" s="260"/>
      <c r="AW14" s="260"/>
      <c r="AX14" s="260"/>
      <c r="AY14" s="260"/>
      <c r="AZ14" s="260"/>
      <c r="BA14" s="260"/>
      <c r="BB14" s="260"/>
      <c r="BC14" s="260"/>
      <c r="BD14" s="260"/>
      <c r="BE14" s="260"/>
      <c r="BF14" s="260"/>
      <c r="BG14" s="260"/>
      <c r="BH14" s="260"/>
      <c r="BI14" s="260"/>
      <c r="BJ14" s="260"/>
      <c r="BK14" s="260"/>
      <c r="BL14" s="260"/>
      <c r="BM14" s="260"/>
      <c r="BN14" s="260"/>
      <c r="BO14" s="260"/>
      <c r="BP14" s="260"/>
      <c r="BQ14" s="260"/>
      <c r="BR14" s="260"/>
      <c r="BS14" s="260"/>
      <c r="BT14" s="260"/>
      <c r="BU14" s="260"/>
      <c r="BV14" s="260"/>
      <c r="BW14" s="260"/>
      <c r="BX14" s="260"/>
      <c r="BY14" s="260"/>
      <c r="BZ14" s="97"/>
      <c r="CA14" s="7"/>
      <c r="CB14" s="7"/>
      <c r="CC14" s="7"/>
      <c r="CD14" s="94"/>
      <c r="CE14" s="94"/>
      <c r="CF14" s="94"/>
      <c r="CG14" s="94"/>
      <c r="CH14" s="94"/>
      <c r="CI14" s="94"/>
      <c r="CJ14" s="94"/>
      <c r="CK14" s="94"/>
      <c r="CL14" s="94"/>
      <c r="CM14" s="138"/>
      <c r="CN14" s="94"/>
      <c r="CO14" s="265"/>
      <c r="CP14" s="266"/>
      <c r="CQ14" s="266"/>
      <c r="CR14" s="266"/>
      <c r="CS14" s="266"/>
      <c r="CT14" s="266"/>
      <c r="CU14" s="266"/>
      <c r="CV14" s="266"/>
      <c r="CW14" s="266"/>
      <c r="CX14" s="266"/>
      <c r="CY14" s="266"/>
      <c r="CZ14" s="266"/>
      <c r="DA14" s="266"/>
      <c r="DB14" s="266"/>
      <c r="DC14" s="266"/>
      <c r="DD14" s="267"/>
    </row>
    <row r="15" spans="1:127" ht="13.65" customHeight="1" x14ac:dyDescent="0.25">
      <c r="A15" s="136" t="s">
        <v>67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260"/>
      <c r="AG15" s="260"/>
      <c r="AH15" s="260"/>
      <c r="AI15" s="260"/>
      <c r="AJ15" s="260"/>
      <c r="AK15" s="260"/>
      <c r="AL15" s="260"/>
      <c r="AM15" s="260"/>
      <c r="AN15" s="260"/>
      <c r="AO15" s="260"/>
      <c r="AP15" s="260"/>
      <c r="AQ15" s="260"/>
      <c r="AR15" s="260"/>
      <c r="AS15" s="260"/>
      <c r="AT15" s="260"/>
      <c r="AU15" s="260"/>
      <c r="AV15" s="260"/>
      <c r="AW15" s="260"/>
      <c r="AX15" s="260"/>
      <c r="AY15" s="260"/>
      <c r="AZ15" s="260"/>
      <c r="BA15" s="260"/>
      <c r="BB15" s="260"/>
      <c r="BC15" s="260"/>
      <c r="BD15" s="260"/>
      <c r="BE15" s="260"/>
      <c r="BF15" s="260"/>
      <c r="BG15" s="260"/>
      <c r="BH15" s="260"/>
      <c r="BI15" s="260"/>
      <c r="BJ15" s="260"/>
      <c r="BK15" s="260"/>
      <c r="BL15" s="260"/>
      <c r="BM15" s="260"/>
      <c r="BN15" s="260"/>
      <c r="BO15" s="260"/>
      <c r="BP15" s="260"/>
      <c r="BQ15" s="260"/>
      <c r="BR15" s="260"/>
      <c r="BS15" s="260"/>
      <c r="BT15" s="260"/>
      <c r="BU15" s="260"/>
      <c r="BV15" s="260"/>
      <c r="BW15" s="260"/>
      <c r="BX15" s="260"/>
      <c r="BY15" s="260"/>
      <c r="BZ15" s="7"/>
      <c r="CA15" s="7"/>
      <c r="CB15" s="252" t="s">
        <v>37</v>
      </c>
      <c r="CC15" s="252"/>
      <c r="CD15" s="252"/>
      <c r="CE15" s="252"/>
      <c r="CF15" s="252"/>
      <c r="CG15" s="252"/>
      <c r="CH15" s="252"/>
      <c r="CI15" s="252"/>
      <c r="CJ15" s="252"/>
      <c r="CK15" s="252"/>
      <c r="CL15" s="252"/>
      <c r="CM15" s="252"/>
      <c r="CN15" s="253"/>
      <c r="CO15" s="265" t="s">
        <v>442</v>
      </c>
      <c r="CP15" s="266"/>
      <c r="CQ15" s="266"/>
      <c r="CR15" s="266"/>
      <c r="CS15" s="266"/>
      <c r="CT15" s="266"/>
      <c r="CU15" s="266"/>
      <c r="CV15" s="266"/>
      <c r="CW15" s="266"/>
      <c r="CX15" s="266"/>
      <c r="CY15" s="266"/>
      <c r="CZ15" s="266"/>
      <c r="DA15" s="266"/>
      <c r="DB15" s="266"/>
      <c r="DC15" s="266"/>
      <c r="DD15" s="267"/>
    </row>
    <row r="16" spans="1:127" ht="13.65" customHeight="1" x14ac:dyDescent="0.25">
      <c r="A16" s="136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260"/>
      <c r="AG16" s="260"/>
      <c r="AH16" s="260"/>
      <c r="AI16" s="260"/>
      <c r="AJ16" s="260"/>
      <c r="AK16" s="260"/>
      <c r="AL16" s="260"/>
      <c r="AM16" s="260"/>
      <c r="AN16" s="260"/>
      <c r="AO16" s="260"/>
      <c r="AP16" s="260"/>
      <c r="AQ16" s="260"/>
      <c r="AR16" s="260"/>
      <c r="AS16" s="260"/>
      <c r="AT16" s="260"/>
      <c r="AU16" s="260"/>
      <c r="AV16" s="260"/>
      <c r="AW16" s="260"/>
      <c r="AX16" s="260"/>
      <c r="AY16" s="260"/>
      <c r="AZ16" s="260"/>
      <c r="BA16" s="260"/>
      <c r="BB16" s="260"/>
      <c r="BC16" s="260"/>
      <c r="BD16" s="260"/>
      <c r="BE16" s="260"/>
      <c r="BF16" s="260"/>
      <c r="BG16" s="260"/>
      <c r="BH16" s="260"/>
      <c r="BI16" s="260"/>
      <c r="BJ16" s="260"/>
      <c r="BK16" s="260"/>
      <c r="BL16" s="260"/>
      <c r="BM16" s="260"/>
      <c r="BN16" s="260"/>
      <c r="BO16" s="260"/>
      <c r="BP16" s="260"/>
      <c r="BQ16" s="260"/>
      <c r="BR16" s="260"/>
      <c r="BS16" s="260"/>
      <c r="BT16" s="260"/>
      <c r="BU16" s="260"/>
      <c r="BV16" s="260"/>
      <c r="BW16" s="260"/>
      <c r="BX16" s="260"/>
      <c r="BY16" s="260"/>
      <c r="BZ16" s="97"/>
      <c r="CA16" s="7"/>
      <c r="CB16" s="252" t="s">
        <v>58</v>
      </c>
      <c r="CC16" s="252"/>
      <c r="CD16" s="252"/>
      <c r="CE16" s="252"/>
      <c r="CF16" s="252"/>
      <c r="CG16" s="252"/>
      <c r="CH16" s="252"/>
      <c r="CI16" s="252"/>
      <c r="CJ16" s="252"/>
      <c r="CK16" s="252"/>
      <c r="CL16" s="252"/>
      <c r="CM16" s="252"/>
      <c r="CN16" s="253"/>
      <c r="CO16" s="265" t="s">
        <v>443</v>
      </c>
      <c r="CP16" s="266"/>
      <c r="CQ16" s="266"/>
      <c r="CR16" s="266"/>
      <c r="CS16" s="266"/>
      <c r="CT16" s="266"/>
      <c r="CU16" s="266"/>
      <c r="CV16" s="266"/>
      <c r="CW16" s="266"/>
      <c r="CX16" s="266"/>
      <c r="CY16" s="266"/>
      <c r="CZ16" s="266"/>
      <c r="DA16" s="266"/>
      <c r="DB16" s="266"/>
      <c r="DC16" s="266"/>
      <c r="DD16" s="267"/>
    </row>
    <row r="17" spans="1:108" ht="28.2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260"/>
      <c r="AG17" s="260"/>
      <c r="AH17" s="260"/>
      <c r="AI17" s="260"/>
      <c r="AJ17" s="260"/>
      <c r="AK17" s="260"/>
      <c r="AL17" s="260"/>
      <c r="AM17" s="260"/>
      <c r="AN17" s="260"/>
      <c r="AO17" s="260"/>
      <c r="AP17" s="260"/>
      <c r="AQ17" s="260"/>
      <c r="AR17" s="260"/>
      <c r="AS17" s="260"/>
      <c r="AT17" s="260"/>
      <c r="AU17" s="260"/>
      <c r="AV17" s="260"/>
      <c r="AW17" s="260"/>
      <c r="AX17" s="260"/>
      <c r="AY17" s="260"/>
      <c r="AZ17" s="260"/>
      <c r="BA17" s="260"/>
      <c r="BB17" s="260"/>
      <c r="BC17" s="260"/>
      <c r="BD17" s="260"/>
      <c r="BE17" s="260"/>
      <c r="BF17" s="260"/>
      <c r="BG17" s="260"/>
      <c r="BH17" s="260"/>
      <c r="BI17" s="260"/>
      <c r="BJ17" s="260"/>
      <c r="BK17" s="260"/>
      <c r="BL17" s="260"/>
      <c r="BM17" s="260"/>
      <c r="BN17" s="260"/>
      <c r="BO17" s="260"/>
      <c r="BP17" s="260"/>
      <c r="BQ17" s="260"/>
      <c r="BR17" s="260"/>
      <c r="BS17" s="260"/>
      <c r="BT17" s="260"/>
      <c r="BU17" s="260"/>
      <c r="BV17" s="260"/>
      <c r="BW17" s="260"/>
      <c r="BX17" s="260"/>
      <c r="BY17" s="260"/>
      <c r="BZ17" s="97"/>
      <c r="CA17" s="7"/>
      <c r="CB17" s="252" t="s">
        <v>59</v>
      </c>
      <c r="CC17" s="252"/>
      <c r="CD17" s="252"/>
      <c r="CE17" s="252"/>
      <c r="CF17" s="252"/>
      <c r="CG17" s="252"/>
      <c r="CH17" s="252"/>
      <c r="CI17" s="252"/>
      <c r="CJ17" s="252"/>
      <c r="CK17" s="252"/>
      <c r="CL17" s="252"/>
      <c r="CM17" s="252"/>
      <c r="CN17" s="253"/>
      <c r="CO17" s="257" t="s">
        <v>444</v>
      </c>
      <c r="CP17" s="258"/>
      <c r="CQ17" s="258"/>
      <c r="CR17" s="258"/>
      <c r="CS17" s="258"/>
      <c r="CT17" s="258"/>
      <c r="CU17" s="258"/>
      <c r="CV17" s="258"/>
      <c r="CW17" s="258"/>
      <c r="CX17" s="258"/>
      <c r="CY17" s="258"/>
      <c r="CZ17" s="258"/>
      <c r="DA17" s="258"/>
      <c r="DB17" s="258"/>
      <c r="DC17" s="258"/>
      <c r="DD17" s="259"/>
    </row>
    <row r="18" spans="1:108" ht="13.6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97"/>
      <c r="BZ18" s="97"/>
      <c r="CA18" s="7"/>
      <c r="CB18" s="252" t="s">
        <v>60</v>
      </c>
      <c r="CC18" s="252"/>
      <c r="CD18" s="252"/>
      <c r="CE18" s="252"/>
      <c r="CF18" s="252"/>
      <c r="CG18" s="252"/>
      <c r="CH18" s="252"/>
      <c r="CI18" s="252"/>
      <c r="CJ18" s="252"/>
      <c r="CK18" s="252"/>
      <c r="CL18" s="252"/>
      <c r="CM18" s="252"/>
      <c r="CN18" s="253"/>
      <c r="CO18" s="257" t="s">
        <v>445</v>
      </c>
      <c r="CP18" s="258"/>
      <c r="CQ18" s="258"/>
      <c r="CR18" s="258"/>
      <c r="CS18" s="258"/>
      <c r="CT18" s="258"/>
      <c r="CU18" s="258"/>
      <c r="CV18" s="258"/>
      <c r="CW18" s="258"/>
      <c r="CX18" s="258"/>
      <c r="CY18" s="258"/>
      <c r="CZ18" s="258"/>
      <c r="DA18" s="258"/>
      <c r="DB18" s="258"/>
      <c r="DC18" s="258"/>
      <c r="DD18" s="259"/>
    </row>
    <row r="19" spans="1:108" s="11" customFormat="1" ht="20.25" customHeight="1" x14ac:dyDescent="0.3">
      <c r="A19" s="98" t="s">
        <v>68</v>
      </c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4"/>
      <c r="BN19" s="94"/>
      <c r="BO19" s="94"/>
      <c r="BP19" s="94"/>
      <c r="BQ19" s="94"/>
      <c r="BR19" s="94"/>
      <c r="BS19" s="94"/>
      <c r="BT19" s="94"/>
      <c r="BU19" s="94"/>
      <c r="BV19" s="94"/>
      <c r="BW19" s="94"/>
      <c r="BX19" s="94"/>
      <c r="BY19" s="94"/>
      <c r="BZ19" s="94"/>
      <c r="CA19" s="94"/>
      <c r="CB19" s="252" t="s">
        <v>43</v>
      </c>
      <c r="CC19" s="252"/>
      <c r="CD19" s="252"/>
      <c r="CE19" s="252"/>
      <c r="CF19" s="252"/>
      <c r="CG19" s="252"/>
      <c r="CH19" s="252"/>
      <c r="CI19" s="252"/>
      <c r="CJ19" s="252"/>
      <c r="CK19" s="252"/>
      <c r="CL19" s="252"/>
      <c r="CM19" s="252"/>
      <c r="CN19" s="253"/>
      <c r="CO19" s="262" t="s">
        <v>69</v>
      </c>
      <c r="CP19" s="263"/>
      <c r="CQ19" s="263"/>
      <c r="CR19" s="263"/>
      <c r="CS19" s="263"/>
      <c r="CT19" s="263"/>
      <c r="CU19" s="263"/>
      <c r="CV19" s="263"/>
      <c r="CW19" s="263"/>
      <c r="CX19" s="263"/>
      <c r="CY19" s="263"/>
      <c r="CZ19" s="263"/>
      <c r="DA19" s="263"/>
      <c r="DB19" s="263"/>
      <c r="DC19" s="263"/>
      <c r="DD19" s="264"/>
    </row>
    <row r="20" spans="1:108" ht="30.6" customHeight="1" x14ac:dyDescent="0.25">
      <c r="A20" s="255" t="s">
        <v>70</v>
      </c>
      <c r="B20" s="255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  <c r="P20" s="255"/>
      <c r="Q20" s="255"/>
      <c r="R20" s="255"/>
      <c r="S20" s="255"/>
      <c r="T20" s="255"/>
      <c r="U20" s="255"/>
      <c r="V20" s="255"/>
      <c r="W20" s="255"/>
      <c r="X20" s="255"/>
      <c r="Y20" s="255"/>
      <c r="Z20" s="255"/>
      <c r="AA20" s="255"/>
      <c r="AB20" s="255"/>
      <c r="AC20" s="255"/>
      <c r="AD20" s="255"/>
      <c r="AE20" s="255"/>
      <c r="AF20" s="255"/>
      <c r="AG20" s="255"/>
      <c r="AH20" s="255"/>
      <c r="AI20" s="255"/>
      <c r="AJ20" s="255"/>
      <c r="AK20" s="255"/>
      <c r="AL20" s="255"/>
      <c r="AM20" s="255"/>
      <c r="AN20" s="255"/>
      <c r="AO20" s="271" t="s">
        <v>446</v>
      </c>
      <c r="AP20" s="271"/>
      <c r="AQ20" s="271"/>
      <c r="AR20" s="271"/>
      <c r="AS20" s="271"/>
      <c r="AT20" s="271"/>
      <c r="AU20" s="271"/>
      <c r="AV20" s="271"/>
      <c r="AW20" s="271"/>
      <c r="AX20" s="271"/>
      <c r="AY20" s="271"/>
      <c r="AZ20" s="271"/>
      <c r="BA20" s="271"/>
      <c r="BB20" s="271"/>
      <c r="BC20" s="271"/>
      <c r="BD20" s="271"/>
      <c r="BE20" s="271"/>
      <c r="BF20" s="271"/>
      <c r="BG20" s="271"/>
      <c r="BH20" s="271"/>
      <c r="BI20" s="271"/>
      <c r="BJ20" s="271"/>
      <c r="BK20" s="271"/>
      <c r="BL20" s="271"/>
      <c r="BM20" s="271"/>
      <c r="BN20" s="271"/>
      <c r="BO20" s="271"/>
      <c r="BP20" s="271"/>
      <c r="BQ20" s="271"/>
      <c r="BR20" s="271"/>
      <c r="BS20" s="271"/>
      <c r="BT20" s="271"/>
      <c r="BU20" s="271"/>
      <c r="BV20" s="271"/>
      <c r="BW20" s="271"/>
      <c r="BX20" s="271"/>
      <c r="BY20" s="271"/>
      <c r="BZ20" s="12"/>
      <c r="CA20" s="12"/>
      <c r="CB20" s="272" t="s">
        <v>42</v>
      </c>
      <c r="CC20" s="272"/>
      <c r="CD20" s="272"/>
      <c r="CE20" s="272"/>
      <c r="CF20" s="272"/>
      <c r="CG20" s="272"/>
      <c r="CH20" s="272"/>
      <c r="CI20" s="272"/>
      <c r="CJ20" s="272"/>
      <c r="CK20" s="272"/>
      <c r="CL20" s="272"/>
      <c r="CM20" s="272"/>
      <c r="CN20" s="273"/>
      <c r="CO20" s="262" t="s">
        <v>447</v>
      </c>
      <c r="CP20" s="263"/>
      <c r="CQ20" s="263"/>
      <c r="CR20" s="263"/>
      <c r="CS20" s="263"/>
      <c r="CT20" s="263"/>
      <c r="CU20" s="263"/>
      <c r="CV20" s="263"/>
      <c r="CW20" s="263"/>
      <c r="CX20" s="263"/>
      <c r="CY20" s="263"/>
      <c r="CZ20" s="263"/>
      <c r="DA20" s="263"/>
      <c r="DB20" s="263"/>
      <c r="DC20" s="263"/>
      <c r="DD20" s="264"/>
    </row>
    <row r="21" spans="1:108" ht="6" customHeight="1" x14ac:dyDescent="0.25">
      <c r="A21" s="136"/>
      <c r="B21" s="99"/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100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3"/>
      <c r="CP21" s="13"/>
      <c r="CQ21" s="13"/>
      <c r="CR21" s="13"/>
      <c r="CS21" s="13"/>
      <c r="CT21" s="13"/>
      <c r="CU21" s="13"/>
      <c r="CV21" s="13"/>
      <c r="CW21" s="7"/>
      <c r="CX21" s="7"/>
      <c r="CY21" s="7"/>
      <c r="CZ21" s="7"/>
      <c r="DA21" s="7"/>
      <c r="DB21" s="7"/>
      <c r="DC21" s="7"/>
      <c r="DD21" s="7"/>
    </row>
    <row r="22" spans="1:108" ht="19.95" customHeight="1" x14ac:dyDescent="0.25">
      <c r="A22" s="255" t="s">
        <v>196</v>
      </c>
      <c r="B22" s="255"/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  <c r="AD22" s="255"/>
      <c r="AE22" s="255"/>
      <c r="AF22" s="255"/>
      <c r="AG22" s="255"/>
      <c r="AH22" s="255"/>
      <c r="AI22" s="255"/>
      <c r="AJ22" s="255"/>
      <c r="AK22" s="255"/>
      <c r="AL22" s="255"/>
      <c r="AM22" s="255"/>
      <c r="AN22" s="255"/>
      <c r="AO22" s="256" t="s">
        <v>448</v>
      </c>
      <c r="AP22" s="256"/>
      <c r="AQ22" s="256"/>
      <c r="AR22" s="256"/>
      <c r="AS22" s="256"/>
      <c r="AT22" s="256"/>
      <c r="AU22" s="256"/>
      <c r="AV22" s="256"/>
      <c r="AW22" s="256"/>
      <c r="AX22" s="256"/>
      <c r="AY22" s="256"/>
      <c r="AZ22" s="256"/>
      <c r="BA22" s="256"/>
      <c r="BB22" s="256"/>
      <c r="BC22" s="256"/>
      <c r="BD22" s="256"/>
      <c r="BE22" s="256"/>
      <c r="BF22" s="256"/>
      <c r="BG22" s="256"/>
      <c r="BH22" s="256"/>
      <c r="BI22" s="256"/>
      <c r="BJ22" s="256"/>
      <c r="BK22" s="256"/>
      <c r="BL22" s="256"/>
      <c r="BM22" s="256"/>
      <c r="BN22" s="256"/>
      <c r="BO22" s="256"/>
      <c r="BP22" s="256"/>
      <c r="BQ22" s="256"/>
      <c r="BR22" s="256"/>
      <c r="BS22" s="256"/>
      <c r="BT22" s="256"/>
      <c r="BU22" s="256"/>
      <c r="BV22" s="256"/>
      <c r="BW22" s="256"/>
      <c r="BX22" s="256"/>
      <c r="BY22" s="256"/>
      <c r="BZ22" s="256"/>
      <c r="CA22" s="256"/>
      <c r="CB22" s="256"/>
      <c r="CC22" s="256"/>
      <c r="CD22" s="256"/>
      <c r="CE22" s="256"/>
      <c r="CF22" s="256"/>
      <c r="CG22" s="256"/>
      <c r="CH22" s="256"/>
      <c r="CI22" s="256"/>
      <c r="CJ22" s="256"/>
      <c r="CK22" s="256"/>
      <c r="CL22" s="256"/>
      <c r="CM22" s="256"/>
      <c r="CN22" s="256"/>
      <c r="CO22" s="256"/>
      <c r="CP22" s="256"/>
      <c r="CQ22" s="256"/>
      <c r="CR22" s="256"/>
      <c r="CS22" s="256"/>
      <c r="CT22" s="256"/>
      <c r="CU22" s="256"/>
      <c r="CV22" s="256"/>
      <c r="CW22" s="256"/>
      <c r="CX22" s="256"/>
      <c r="CY22" s="256"/>
      <c r="CZ22" s="256"/>
      <c r="DA22" s="256"/>
      <c r="DB22" s="256"/>
      <c r="DC22" s="256"/>
      <c r="DD22" s="256"/>
    </row>
    <row r="23" spans="1:108" ht="24" customHeight="1" x14ac:dyDescent="0.25">
      <c r="A23" s="255" t="s">
        <v>197</v>
      </c>
      <c r="B23" s="255"/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  <c r="AH23" s="255"/>
      <c r="AI23" s="255"/>
      <c r="AJ23" s="255"/>
      <c r="AK23" s="255"/>
      <c r="AL23" s="255"/>
      <c r="AM23" s="255"/>
      <c r="AN23" s="255"/>
      <c r="AO23" s="254" t="s">
        <v>448</v>
      </c>
      <c r="AP23" s="254"/>
      <c r="AQ23" s="254"/>
      <c r="AR23" s="254"/>
      <c r="AS23" s="254"/>
      <c r="AT23" s="254"/>
      <c r="AU23" s="254"/>
      <c r="AV23" s="254"/>
      <c r="AW23" s="254"/>
      <c r="AX23" s="254"/>
      <c r="AY23" s="254"/>
      <c r="AZ23" s="254"/>
      <c r="BA23" s="254"/>
      <c r="BB23" s="254"/>
      <c r="BC23" s="254"/>
      <c r="BD23" s="254"/>
      <c r="BE23" s="254"/>
      <c r="BF23" s="254"/>
      <c r="BG23" s="254"/>
      <c r="BH23" s="254"/>
      <c r="BI23" s="254"/>
      <c r="BJ23" s="254"/>
      <c r="BK23" s="254"/>
      <c r="BL23" s="254"/>
      <c r="BM23" s="254"/>
      <c r="BN23" s="254"/>
      <c r="BO23" s="254"/>
      <c r="BP23" s="254"/>
      <c r="BQ23" s="254"/>
      <c r="BR23" s="254"/>
      <c r="BS23" s="254"/>
      <c r="BT23" s="254"/>
      <c r="BU23" s="254"/>
      <c r="BV23" s="254"/>
      <c r="BW23" s="254"/>
      <c r="BX23" s="254"/>
      <c r="BY23" s="254"/>
      <c r="BZ23" s="254"/>
      <c r="CA23" s="254"/>
      <c r="CB23" s="254"/>
      <c r="CC23" s="254"/>
      <c r="CD23" s="254"/>
      <c r="CE23" s="254"/>
      <c r="CF23" s="254"/>
      <c r="CG23" s="254"/>
      <c r="CH23" s="254"/>
      <c r="CI23" s="254"/>
      <c r="CJ23" s="254"/>
      <c r="CK23" s="254"/>
      <c r="CL23" s="254"/>
      <c r="CM23" s="254"/>
      <c r="CN23" s="254"/>
      <c r="CO23" s="254"/>
      <c r="CP23" s="254"/>
      <c r="CQ23" s="254"/>
      <c r="CR23" s="254"/>
      <c r="CS23" s="254"/>
      <c r="CT23" s="254"/>
      <c r="CU23" s="254"/>
      <c r="CV23" s="254"/>
      <c r="CW23" s="254"/>
      <c r="CX23" s="254"/>
      <c r="CY23" s="254"/>
      <c r="CZ23" s="254"/>
      <c r="DA23" s="254"/>
      <c r="DB23" s="254"/>
      <c r="DC23" s="254"/>
      <c r="DD23" s="254"/>
    </row>
    <row r="24" spans="1:108" ht="6" customHeight="1" x14ac:dyDescent="0.25">
      <c r="A24" s="137"/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37"/>
      <c r="AL24" s="137"/>
      <c r="AM24" s="137"/>
      <c r="AN24" s="137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</row>
    <row r="25" spans="1:108" ht="27.9" customHeight="1" x14ac:dyDescent="0.25">
      <c r="A25" s="255" t="s">
        <v>71</v>
      </c>
      <c r="B25" s="255"/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  <c r="AH25" s="255"/>
      <c r="AI25" s="255"/>
      <c r="AJ25" s="255"/>
      <c r="AK25" s="255"/>
      <c r="AL25" s="255"/>
      <c r="AM25" s="255"/>
      <c r="AN25" s="255"/>
      <c r="AO25" s="255"/>
      <c r="AP25" s="255"/>
      <c r="AQ25" s="255"/>
      <c r="AR25" s="255"/>
      <c r="AS25" s="255"/>
      <c r="AT25" s="255"/>
      <c r="AU25" s="255"/>
      <c r="AV25" s="255"/>
      <c r="AW25" s="255"/>
      <c r="AX25" s="255"/>
      <c r="AY25" s="255"/>
      <c r="AZ25" s="255"/>
      <c r="BA25" s="255"/>
      <c r="BB25" s="255"/>
      <c r="BC25" s="255"/>
      <c r="BD25" s="255"/>
      <c r="BE25" s="255"/>
      <c r="BF25" s="255"/>
      <c r="BG25" s="255"/>
      <c r="BH25" s="255"/>
      <c r="BI25" s="255"/>
      <c r="BJ25" s="255"/>
      <c r="BK25" s="255"/>
      <c r="BL25" s="255"/>
      <c r="BM25" s="255"/>
      <c r="BN25" s="255"/>
      <c r="BO25" s="255"/>
      <c r="BP25" s="255"/>
      <c r="BQ25" s="255"/>
      <c r="BR25" s="255"/>
      <c r="BS25" s="255"/>
      <c r="BT25" s="255"/>
      <c r="BU25" s="255"/>
      <c r="BV25" s="255"/>
      <c r="BW25" s="15"/>
      <c r="BX25" s="15"/>
      <c r="BY25" s="261" t="s">
        <v>471</v>
      </c>
      <c r="BZ25" s="261"/>
      <c r="CA25" s="261"/>
      <c r="CB25" s="261"/>
      <c r="CC25" s="261" t="s">
        <v>472</v>
      </c>
      <c r="CD25" s="261"/>
      <c r="CE25" s="261"/>
      <c r="CF25" s="261"/>
      <c r="CG25" s="261" t="s">
        <v>284</v>
      </c>
      <c r="CH25" s="261"/>
      <c r="CI25" s="261"/>
      <c r="CJ25" s="261"/>
      <c r="CK25" s="261" t="s">
        <v>449</v>
      </c>
      <c r="CL25" s="261"/>
      <c r="CM25" s="261"/>
      <c r="CN25" s="261"/>
      <c r="CO25" s="261" t="s">
        <v>450</v>
      </c>
      <c r="CP25" s="261"/>
      <c r="CQ25" s="261"/>
      <c r="CR25" s="261"/>
      <c r="CS25" s="261" t="s">
        <v>276</v>
      </c>
      <c r="CT25" s="261"/>
      <c r="CU25" s="261"/>
      <c r="CV25" s="261"/>
      <c r="CW25" s="261" t="s">
        <v>451</v>
      </c>
      <c r="CX25" s="261"/>
      <c r="CY25" s="261"/>
      <c r="CZ25" s="261"/>
      <c r="DA25" s="261" t="s">
        <v>276</v>
      </c>
      <c r="DB25" s="261"/>
      <c r="DC25" s="261"/>
      <c r="DD25" s="261"/>
    </row>
    <row r="26" spans="1:108" ht="1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</row>
    <row r="27" spans="1:108" s="10" customFormat="1" ht="15" customHeight="1" x14ac:dyDescent="0.25">
      <c r="A27" s="246" t="s">
        <v>200</v>
      </c>
      <c r="B27" s="246"/>
      <c r="C27" s="246"/>
      <c r="D27" s="246"/>
      <c r="E27" s="246"/>
      <c r="F27" s="246"/>
      <c r="G27" s="246"/>
      <c r="H27" s="246"/>
      <c r="I27" s="246"/>
      <c r="J27" s="246"/>
      <c r="K27" s="246"/>
      <c r="L27" s="246"/>
      <c r="M27" s="246"/>
      <c r="N27" s="246"/>
      <c r="O27" s="246"/>
      <c r="P27" s="246"/>
      <c r="Q27" s="246"/>
      <c r="R27" s="246"/>
      <c r="S27" s="246"/>
      <c r="T27" s="246"/>
      <c r="U27" s="246"/>
      <c r="V27" s="246"/>
      <c r="W27" s="246"/>
      <c r="X27" s="246"/>
      <c r="Y27" s="246"/>
      <c r="Z27" s="246"/>
      <c r="AA27" s="246"/>
      <c r="AB27" s="246"/>
      <c r="AC27" s="246"/>
      <c r="AD27" s="246"/>
      <c r="AE27" s="246"/>
      <c r="AF27" s="246"/>
      <c r="AG27" s="246"/>
      <c r="AH27" s="246"/>
      <c r="AI27" s="246"/>
      <c r="AJ27" s="246"/>
      <c r="AK27" s="246"/>
      <c r="AL27" s="246"/>
      <c r="AM27" s="246"/>
      <c r="AN27" s="246"/>
      <c r="AO27" s="246"/>
      <c r="AP27" s="246"/>
      <c r="AQ27" s="246"/>
      <c r="AR27" s="246"/>
      <c r="AS27" s="246"/>
      <c r="AT27" s="246"/>
      <c r="AU27" s="246"/>
      <c r="AV27" s="246"/>
      <c r="AW27" s="246"/>
      <c r="AX27" s="246"/>
      <c r="AY27" s="246"/>
      <c r="AZ27" s="246"/>
      <c r="BA27" s="246"/>
      <c r="BB27" s="246"/>
      <c r="BC27" s="246"/>
      <c r="BD27" s="246"/>
      <c r="BE27" s="246"/>
      <c r="BF27" s="246"/>
      <c r="BG27" s="246"/>
      <c r="BH27" s="246"/>
      <c r="BI27" s="246"/>
      <c r="BJ27" s="246"/>
      <c r="BK27" s="246"/>
      <c r="BL27" s="246"/>
      <c r="BM27" s="246"/>
      <c r="BN27" s="246"/>
      <c r="BO27" s="246"/>
      <c r="BP27" s="246"/>
      <c r="BQ27" s="246"/>
      <c r="BR27" s="246"/>
      <c r="BS27" s="246"/>
      <c r="BT27" s="246"/>
      <c r="BU27" s="246"/>
      <c r="BV27" s="246"/>
      <c r="BW27" s="246"/>
      <c r="BX27" s="246"/>
      <c r="BY27" s="246"/>
      <c r="BZ27" s="246"/>
      <c r="CA27" s="246"/>
      <c r="CB27" s="246"/>
      <c r="CC27" s="246"/>
      <c r="CD27" s="246"/>
      <c r="CE27" s="246"/>
      <c r="CF27" s="246"/>
      <c r="CG27" s="246"/>
      <c r="CH27" s="246"/>
      <c r="CI27" s="246"/>
      <c r="CJ27" s="246"/>
      <c r="CK27" s="246"/>
      <c r="CL27" s="246"/>
      <c r="CM27" s="246"/>
      <c r="CN27" s="246"/>
      <c r="CO27" s="246"/>
      <c r="CP27" s="246"/>
      <c r="CQ27" s="246"/>
      <c r="CR27" s="246"/>
      <c r="CS27" s="246"/>
      <c r="CT27" s="246"/>
      <c r="CU27" s="246"/>
      <c r="CV27" s="246"/>
      <c r="CW27" s="246"/>
      <c r="CX27" s="246"/>
      <c r="CY27" s="246"/>
      <c r="CZ27" s="246"/>
      <c r="DA27" s="246"/>
      <c r="DB27" s="246"/>
      <c r="DC27" s="246"/>
      <c r="DD27" s="246"/>
    </row>
    <row r="28" spans="1:108" s="10" customFormat="1" ht="15" customHeight="1" x14ac:dyDescent="0.25">
      <c r="A28" s="141"/>
      <c r="B28" s="141"/>
      <c r="C28" s="141"/>
      <c r="D28" s="141"/>
      <c r="E28" s="141"/>
      <c r="F28" s="141"/>
      <c r="G28" s="141"/>
      <c r="H28" s="141"/>
      <c r="I28" s="141"/>
      <c r="J28" s="141"/>
      <c r="K28" s="141"/>
      <c r="L28" s="141"/>
      <c r="M28" s="141"/>
      <c r="N28" s="141"/>
      <c r="O28" s="141"/>
      <c r="P28" s="141"/>
      <c r="Q28" s="141"/>
      <c r="R28" s="141"/>
      <c r="S28" s="141"/>
      <c r="T28" s="141"/>
      <c r="U28" s="141"/>
      <c r="V28" s="141"/>
      <c r="W28" s="141"/>
      <c r="X28" s="141"/>
      <c r="Y28" s="141"/>
      <c r="Z28" s="141"/>
      <c r="AA28" s="141"/>
      <c r="AB28" s="141"/>
      <c r="AC28" s="141"/>
      <c r="AD28" s="141"/>
      <c r="AE28" s="141"/>
      <c r="AF28" s="141"/>
      <c r="AG28" s="141"/>
      <c r="AH28" s="141"/>
      <c r="AI28" s="141"/>
      <c r="AJ28" s="141"/>
      <c r="AK28" s="141"/>
      <c r="AL28" s="141"/>
      <c r="AM28" s="141"/>
      <c r="AN28" s="141"/>
      <c r="AO28" s="141"/>
      <c r="AP28" s="141"/>
      <c r="AQ28" s="141"/>
      <c r="AR28" s="141"/>
      <c r="AS28" s="141"/>
      <c r="AT28" s="141"/>
      <c r="AU28" s="141"/>
      <c r="AV28" s="141"/>
      <c r="AW28" s="141"/>
      <c r="AX28" s="141"/>
      <c r="AY28" s="141"/>
      <c r="AZ28" s="141"/>
      <c r="BA28" s="141"/>
      <c r="BB28" s="141"/>
      <c r="BC28" s="141"/>
      <c r="BD28" s="141"/>
      <c r="BE28" s="141"/>
      <c r="BF28" s="141"/>
      <c r="BG28" s="141"/>
      <c r="BH28" s="141"/>
      <c r="BI28" s="141"/>
      <c r="BJ28" s="141"/>
      <c r="BK28" s="141"/>
      <c r="BL28" s="141"/>
      <c r="BM28" s="141"/>
      <c r="BN28" s="141"/>
      <c r="BO28" s="141"/>
      <c r="BP28" s="141"/>
      <c r="BQ28" s="141"/>
      <c r="BR28" s="141"/>
      <c r="BS28" s="141"/>
      <c r="BT28" s="141"/>
      <c r="BU28" s="141"/>
      <c r="BV28" s="141"/>
      <c r="BW28" s="141"/>
      <c r="BX28" s="141"/>
      <c r="BY28" s="141"/>
      <c r="BZ28" s="141"/>
      <c r="CA28" s="141"/>
      <c r="CB28" s="141"/>
      <c r="CC28" s="141"/>
      <c r="CD28" s="141"/>
      <c r="CE28" s="141"/>
      <c r="CF28" s="141"/>
      <c r="CG28" s="141"/>
      <c r="CH28" s="141"/>
      <c r="CI28" s="141"/>
      <c r="CJ28" s="141"/>
      <c r="CK28" s="141"/>
      <c r="CL28" s="141"/>
      <c r="CM28" s="141"/>
      <c r="CN28" s="141"/>
      <c r="CO28" s="141"/>
      <c r="CP28" s="141"/>
      <c r="CQ28" s="141"/>
      <c r="CR28" s="141"/>
      <c r="CS28" s="141"/>
      <c r="CT28" s="141"/>
      <c r="CU28" s="141"/>
      <c r="CV28" s="141"/>
      <c r="CW28" s="141"/>
      <c r="CX28" s="141"/>
      <c r="CY28" s="141"/>
      <c r="CZ28" s="141"/>
      <c r="DA28" s="141"/>
      <c r="DB28" s="141"/>
      <c r="DC28" s="141"/>
      <c r="DD28" s="141"/>
    </row>
    <row r="29" spans="1:108" ht="15" customHeight="1" x14ac:dyDescent="0.25">
      <c r="A29" s="239" t="s">
        <v>198</v>
      </c>
      <c r="B29" s="239"/>
      <c r="C29" s="239"/>
      <c r="D29" s="239"/>
      <c r="E29" s="239"/>
      <c r="F29" s="239"/>
      <c r="G29" s="239"/>
      <c r="H29" s="239"/>
      <c r="I29" s="239"/>
      <c r="J29" s="239"/>
      <c r="K29" s="239"/>
      <c r="L29" s="239"/>
      <c r="M29" s="239"/>
      <c r="N29" s="239"/>
      <c r="O29" s="239"/>
      <c r="P29" s="239"/>
      <c r="Q29" s="239"/>
      <c r="R29" s="239"/>
      <c r="S29" s="239"/>
      <c r="T29" s="239"/>
      <c r="U29" s="239"/>
      <c r="V29" s="239"/>
      <c r="W29" s="239"/>
      <c r="X29" s="239"/>
      <c r="Y29" s="239"/>
      <c r="Z29" s="239"/>
      <c r="AA29" s="239"/>
      <c r="AB29" s="239"/>
      <c r="AC29" s="239"/>
      <c r="AD29" s="239"/>
      <c r="AE29" s="239"/>
      <c r="AF29" s="239"/>
      <c r="AG29" s="239"/>
      <c r="AH29" s="239"/>
      <c r="AI29" s="248" t="s">
        <v>476</v>
      </c>
      <c r="AJ29" s="248"/>
      <c r="AK29" s="248"/>
      <c r="AL29" s="248"/>
      <c r="AM29" s="248"/>
      <c r="AN29" s="248"/>
      <c r="AO29" s="248"/>
      <c r="AP29" s="248"/>
      <c r="AQ29" s="248"/>
      <c r="AR29" s="248"/>
      <c r="AS29" s="248"/>
      <c r="AT29" s="248"/>
      <c r="AU29" s="248"/>
      <c r="AV29" s="248"/>
      <c r="AW29" s="248"/>
      <c r="AX29" s="248"/>
      <c r="AY29" s="248"/>
      <c r="AZ29" s="248"/>
      <c r="BA29" s="248"/>
      <c r="BB29" s="248"/>
      <c r="BC29" s="248"/>
      <c r="BD29" s="248"/>
      <c r="BE29" s="248"/>
      <c r="BF29" s="248"/>
      <c r="BG29" s="248"/>
      <c r="BH29" s="248"/>
      <c r="BI29" s="248"/>
      <c r="BJ29" s="248"/>
      <c r="BK29" s="248"/>
      <c r="BL29" s="248"/>
      <c r="BM29" s="248"/>
      <c r="BN29" s="248"/>
      <c r="BO29" s="248"/>
      <c r="BP29" s="248"/>
      <c r="BQ29" s="248"/>
      <c r="BR29" s="248"/>
      <c r="BS29" s="248"/>
      <c r="BT29" s="248"/>
      <c r="BU29" s="248"/>
      <c r="BV29" s="248"/>
      <c r="BW29" s="248"/>
      <c r="BX29" s="248"/>
      <c r="BY29" s="248"/>
      <c r="BZ29" s="248"/>
      <c r="CA29" s="248"/>
      <c r="CB29" s="248"/>
      <c r="CC29" s="248"/>
      <c r="CD29" s="248"/>
      <c r="CE29" s="248"/>
      <c r="CF29" s="248"/>
      <c r="CG29" s="248"/>
      <c r="CH29" s="248"/>
      <c r="CI29" s="248"/>
      <c r="CJ29" s="248"/>
      <c r="CK29" s="248"/>
      <c r="CL29" s="248"/>
      <c r="CM29" s="248"/>
      <c r="CN29" s="248"/>
      <c r="CO29" s="248"/>
      <c r="CP29" s="248"/>
      <c r="CQ29" s="248"/>
      <c r="CR29" s="248"/>
      <c r="CS29" s="248"/>
      <c r="CT29" s="248"/>
      <c r="CU29" s="248"/>
      <c r="CV29" s="248"/>
      <c r="CW29" s="248"/>
      <c r="CX29" s="248"/>
      <c r="CY29" s="248"/>
      <c r="CZ29" s="248"/>
      <c r="DA29" s="248"/>
      <c r="DB29" s="248"/>
      <c r="DC29" s="248"/>
      <c r="DD29" s="248"/>
    </row>
    <row r="30" spans="1:108" ht="15" customHeight="1" x14ac:dyDescent="0.25">
      <c r="A30" s="249" t="s">
        <v>199</v>
      </c>
      <c r="B30" s="249"/>
      <c r="C30" s="249"/>
      <c r="D30" s="249"/>
      <c r="E30" s="249"/>
      <c r="F30" s="249"/>
      <c r="G30" s="249"/>
      <c r="H30" s="249"/>
      <c r="I30" s="249"/>
      <c r="J30" s="249"/>
      <c r="K30" s="249"/>
      <c r="L30" s="249"/>
      <c r="M30" s="249"/>
      <c r="N30" s="249"/>
      <c r="O30" s="249"/>
      <c r="P30" s="249"/>
      <c r="Q30" s="249"/>
      <c r="R30" s="249"/>
      <c r="S30" s="249"/>
      <c r="T30" s="249"/>
      <c r="U30" s="249"/>
      <c r="V30" s="249"/>
      <c r="W30" s="249"/>
      <c r="X30" s="249"/>
      <c r="Y30" s="249"/>
      <c r="Z30" s="249"/>
      <c r="AA30" s="249"/>
      <c r="AB30" s="249"/>
      <c r="AC30" s="249"/>
      <c r="AD30" s="249"/>
      <c r="AE30" s="249"/>
      <c r="AF30" s="249"/>
      <c r="AG30" s="249"/>
      <c r="AH30" s="249"/>
      <c r="AI30" s="250" t="s">
        <v>452</v>
      </c>
      <c r="AJ30" s="250"/>
      <c r="AK30" s="250"/>
      <c r="AL30" s="250"/>
      <c r="AM30" s="250"/>
      <c r="AN30" s="250"/>
      <c r="AO30" s="250"/>
      <c r="AP30" s="250"/>
      <c r="AQ30" s="250"/>
      <c r="AR30" s="250"/>
      <c r="AS30" s="250"/>
      <c r="AT30" s="250"/>
      <c r="AU30" s="250"/>
      <c r="AV30" s="250"/>
      <c r="AW30" s="250"/>
      <c r="AX30" s="250"/>
      <c r="AY30" s="250"/>
      <c r="AZ30" s="250"/>
      <c r="BA30" s="250"/>
      <c r="BB30" s="250"/>
      <c r="BC30" s="250"/>
      <c r="BD30" s="250"/>
      <c r="BE30" s="250"/>
      <c r="BF30" s="250"/>
      <c r="BG30" s="250"/>
      <c r="BH30" s="250"/>
      <c r="BI30" s="250"/>
      <c r="BJ30" s="250"/>
      <c r="BK30" s="250"/>
      <c r="BL30" s="250"/>
      <c r="BM30" s="250"/>
      <c r="BN30" s="250"/>
      <c r="BO30" s="250"/>
      <c r="BP30" s="250"/>
      <c r="BQ30" s="250"/>
      <c r="BR30" s="250"/>
      <c r="BS30" s="250"/>
      <c r="BT30" s="250"/>
      <c r="BU30" s="250"/>
      <c r="BV30" s="250"/>
      <c r="BW30" s="250"/>
      <c r="BX30" s="250"/>
      <c r="BY30" s="250"/>
      <c r="BZ30" s="250"/>
      <c r="CA30" s="250"/>
      <c r="CB30" s="250"/>
      <c r="CC30" s="250"/>
      <c r="CD30" s="250"/>
      <c r="CE30" s="250"/>
      <c r="CF30" s="250"/>
      <c r="CG30" s="250"/>
      <c r="CH30" s="250"/>
      <c r="CI30" s="250"/>
      <c r="CJ30" s="250"/>
      <c r="CK30" s="250"/>
      <c r="CL30" s="250"/>
      <c r="CM30" s="250"/>
      <c r="CN30" s="250"/>
      <c r="CO30" s="250"/>
      <c r="CP30" s="250"/>
      <c r="CQ30" s="250"/>
      <c r="CR30" s="250"/>
      <c r="CS30" s="250"/>
      <c r="CT30" s="250"/>
      <c r="CU30" s="250"/>
      <c r="CV30" s="250"/>
      <c r="CW30" s="250"/>
      <c r="CX30" s="250"/>
      <c r="CY30" s="250"/>
      <c r="CZ30" s="250"/>
      <c r="DA30" s="250"/>
      <c r="DB30" s="250"/>
      <c r="DC30" s="250"/>
      <c r="DD30" s="250"/>
    </row>
    <row r="31" spans="1:108" ht="19.2" customHeight="1" x14ac:dyDescent="0.25">
      <c r="A31" s="247" t="s">
        <v>453</v>
      </c>
      <c r="B31" s="247"/>
      <c r="C31" s="247"/>
      <c r="D31" s="247"/>
      <c r="E31" s="247"/>
      <c r="F31" s="247"/>
      <c r="G31" s="247"/>
      <c r="H31" s="247"/>
      <c r="I31" s="247"/>
      <c r="J31" s="247"/>
      <c r="K31" s="247"/>
      <c r="L31" s="247"/>
      <c r="M31" s="247"/>
      <c r="N31" s="247"/>
      <c r="O31" s="247"/>
      <c r="P31" s="247"/>
      <c r="Q31" s="247"/>
      <c r="R31" s="247"/>
      <c r="S31" s="247"/>
      <c r="T31" s="247"/>
      <c r="U31" s="247"/>
      <c r="V31" s="247"/>
      <c r="W31" s="247"/>
      <c r="X31" s="247"/>
      <c r="Y31" s="247"/>
      <c r="Z31" s="247"/>
      <c r="AA31" s="247"/>
      <c r="AB31" s="247"/>
      <c r="AC31" s="247"/>
      <c r="AD31" s="247"/>
      <c r="AE31" s="247"/>
      <c r="AF31" s="247"/>
      <c r="AG31" s="247"/>
      <c r="AH31" s="247"/>
      <c r="AI31" s="247"/>
      <c r="AJ31" s="247"/>
      <c r="AK31" s="247"/>
      <c r="AL31" s="247"/>
      <c r="AM31" s="247"/>
      <c r="AN31" s="247"/>
      <c r="AO31" s="247"/>
      <c r="AP31" s="247"/>
      <c r="AQ31" s="247"/>
      <c r="AR31" s="247"/>
      <c r="AS31" s="247"/>
      <c r="AT31" s="247"/>
      <c r="AU31" s="247"/>
      <c r="AV31" s="247"/>
      <c r="AW31" s="247"/>
      <c r="AX31" s="247"/>
      <c r="AY31" s="247"/>
      <c r="AZ31" s="247"/>
      <c r="BA31" s="247"/>
      <c r="BB31" s="247"/>
      <c r="BC31" s="247"/>
      <c r="BD31" s="247"/>
      <c r="BE31" s="247"/>
      <c r="BF31" s="247"/>
      <c r="BG31" s="247"/>
      <c r="BH31" s="247"/>
      <c r="BI31" s="247"/>
      <c r="BJ31" s="247"/>
      <c r="BK31" s="247"/>
      <c r="BL31" s="247"/>
      <c r="BM31" s="247"/>
      <c r="BN31" s="247"/>
      <c r="BO31" s="247"/>
      <c r="BP31" s="247"/>
      <c r="BQ31" s="247"/>
      <c r="BR31" s="247"/>
      <c r="BS31" s="247"/>
      <c r="BT31" s="247"/>
      <c r="BU31" s="247"/>
      <c r="BV31" s="247"/>
      <c r="BW31" s="247"/>
      <c r="BX31" s="247"/>
      <c r="BY31" s="247"/>
      <c r="BZ31" s="247"/>
      <c r="CA31" s="247"/>
      <c r="CB31" s="247"/>
      <c r="CC31" s="247"/>
      <c r="CD31" s="247"/>
      <c r="CE31" s="247"/>
      <c r="CF31" s="247"/>
      <c r="CG31" s="247"/>
      <c r="CH31" s="247"/>
      <c r="CI31" s="247"/>
      <c r="CJ31" s="247"/>
      <c r="CK31" s="247"/>
      <c r="CL31" s="247"/>
      <c r="CM31" s="247"/>
      <c r="CN31" s="247"/>
      <c r="CO31" s="247"/>
      <c r="CP31" s="247"/>
      <c r="CQ31" s="247"/>
      <c r="CR31" s="247"/>
      <c r="CS31" s="247"/>
      <c r="CT31" s="247"/>
      <c r="CU31" s="247"/>
      <c r="CV31" s="247"/>
      <c r="CW31" s="247"/>
      <c r="CX31" s="247"/>
      <c r="CY31" s="247"/>
      <c r="CZ31" s="247"/>
      <c r="DA31" s="247"/>
      <c r="DB31" s="247"/>
      <c r="DC31" s="247"/>
      <c r="DD31" s="247"/>
    </row>
    <row r="32" spans="1:108" ht="32.4" customHeight="1" x14ac:dyDescent="0.25">
      <c r="A32" s="251" t="s">
        <v>454</v>
      </c>
      <c r="B32" s="251"/>
      <c r="C32" s="251"/>
      <c r="D32" s="251"/>
      <c r="E32" s="251"/>
      <c r="F32" s="251"/>
      <c r="G32" s="251"/>
      <c r="H32" s="251"/>
      <c r="I32" s="251"/>
      <c r="J32" s="251"/>
      <c r="K32" s="251"/>
      <c r="L32" s="251"/>
      <c r="M32" s="251"/>
      <c r="N32" s="251"/>
      <c r="O32" s="251"/>
      <c r="P32" s="251"/>
      <c r="Q32" s="251"/>
      <c r="R32" s="251"/>
      <c r="S32" s="251"/>
      <c r="T32" s="251"/>
      <c r="U32" s="251"/>
      <c r="V32" s="251"/>
      <c r="W32" s="251"/>
      <c r="X32" s="251"/>
      <c r="Y32" s="251"/>
      <c r="Z32" s="251"/>
      <c r="AA32" s="251"/>
      <c r="AB32" s="251"/>
      <c r="AC32" s="251"/>
      <c r="AD32" s="251"/>
      <c r="AE32" s="251"/>
      <c r="AF32" s="251"/>
      <c r="AG32" s="251"/>
      <c r="AH32" s="251"/>
      <c r="AI32" s="251"/>
      <c r="AJ32" s="251"/>
      <c r="AK32" s="251"/>
      <c r="AL32" s="251"/>
      <c r="AM32" s="251"/>
      <c r="AN32" s="251"/>
      <c r="AO32" s="251"/>
      <c r="AP32" s="251"/>
      <c r="AQ32" s="251"/>
      <c r="AR32" s="251"/>
      <c r="AS32" s="251"/>
      <c r="AT32" s="251"/>
      <c r="AU32" s="251"/>
      <c r="AV32" s="251"/>
      <c r="AW32" s="251"/>
      <c r="AX32" s="251"/>
      <c r="AY32" s="251"/>
      <c r="AZ32" s="251"/>
      <c r="BA32" s="251"/>
      <c r="BB32" s="251"/>
      <c r="BC32" s="251"/>
      <c r="BD32" s="251"/>
      <c r="BE32" s="251"/>
      <c r="BF32" s="251"/>
      <c r="BG32" s="251"/>
      <c r="BH32" s="251"/>
      <c r="BI32" s="251"/>
      <c r="BJ32" s="251"/>
      <c r="BK32" s="251"/>
      <c r="BL32" s="251"/>
      <c r="BM32" s="251"/>
      <c r="BN32" s="251"/>
      <c r="BO32" s="251"/>
      <c r="BP32" s="251"/>
      <c r="BQ32" s="251"/>
      <c r="BR32" s="251"/>
      <c r="BS32" s="251"/>
      <c r="BT32" s="251"/>
      <c r="BU32" s="251"/>
      <c r="BV32" s="251"/>
      <c r="BW32" s="251"/>
      <c r="BX32" s="251"/>
      <c r="BY32" s="251"/>
      <c r="BZ32" s="251"/>
      <c r="CA32" s="251"/>
      <c r="CB32" s="251"/>
      <c r="CC32" s="251"/>
      <c r="CD32" s="251"/>
      <c r="CE32" s="251"/>
      <c r="CF32" s="251"/>
      <c r="CG32" s="251"/>
      <c r="CH32" s="251"/>
      <c r="CI32" s="251"/>
      <c r="CJ32" s="251"/>
      <c r="CK32" s="251"/>
      <c r="CL32" s="251"/>
      <c r="CM32" s="251"/>
      <c r="CN32" s="251"/>
      <c r="CO32" s="251"/>
      <c r="CP32" s="251"/>
      <c r="CQ32" s="251"/>
      <c r="CR32" s="251"/>
      <c r="CS32" s="251"/>
      <c r="CT32" s="251"/>
      <c r="CU32" s="251"/>
      <c r="CV32" s="251"/>
      <c r="CW32" s="251"/>
      <c r="CX32" s="251"/>
      <c r="CY32" s="251"/>
      <c r="CZ32" s="251"/>
      <c r="DA32" s="251"/>
      <c r="DB32" s="251"/>
      <c r="DC32" s="251"/>
      <c r="DD32" s="251"/>
    </row>
    <row r="33" spans="1:108" ht="15" customHeight="1" x14ac:dyDescent="0.25">
      <c r="A33" s="239" t="s">
        <v>72</v>
      </c>
      <c r="B33" s="239"/>
      <c r="C33" s="239"/>
      <c r="D33" s="239"/>
      <c r="E33" s="239"/>
      <c r="F33" s="239"/>
      <c r="G33" s="239"/>
      <c r="H33" s="239"/>
      <c r="I33" s="239"/>
      <c r="J33" s="239"/>
      <c r="K33" s="239"/>
      <c r="L33" s="239"/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  <c r="AR33" s="239"/>
      <c r="AS33" s="239"/>
      <c r="AT33" s="239"/>
      <c r="AU33" s="239"/>
      <c r="AV33" s="239"/>
      <c r="AW33" s="239"/>
      <c r="AX33" s="239"/>
      <c r="AY33" s="239"/>
      <c r="AZ33" s="239"/>
      <c r="BA33" s="239"/>
      <c r="BB33" s="239"/>
      <c r="BC33" s="239"/>
      <c r="BD33" s="239"/>
      <c r="BE33" s="239"/>
      <c r="BF33" s="239"/>
      <c r="BG33" s="239"/>
      <c r="BH33" s="239"/>
      <c r="BI33" s="239"/>
      <c r="BJ33" s="239"/>
      <c r="BK33" s="239"/>
      <c r="BL33" s="239"/>
      <c r="BM33" s="239"/>
      <c r="BN33" s="239"/>
      <c r="BO33" s="239"/>
      <c r="BP33" s="239"/>
      <c r="BQ33" s="239"/>
      <c r="BR33" s="239"/>
      <c r="BS33" s="239"/>
      <c r="BT33" s="239"/>
      <c r="BU33" s="239"/>
      <c r="BV33" s="239"/>
      <c r="BW33" s="136"/>
      <c r="BX33" s="136"/>
      <c r="BY33" s="136"/>
      <c r="BZ33" s="136"/>
      <c r="CA33" s="136"/>
      <c r="CB33" s="136"/>
      <c r="CC33" s="136"/>
      <c r="CD33" s="136"/>
      <c r="CE33" s="136"/>
      <c r="CF33" s="136"/>
      <c r="CG33" s="136"/>
      <c r="CH33" s="136"/>
      <c r="CI33" s="136"/>
      <c r="CJ33" s="136"/>
      <c r="CK33" s="136"/>
      <c r="CL33" s="136"/>
      <c r="CM33" s="136"/>
      <c r="CN33" s="136"/>
      <c r="CO33" s="136"/>
      <c r="CP33" s="136"/>
      <c r="CQ33" s="136"/>
      <c r="CR33" s="136"/>
      <c r="CS33" s="136"/>
      <c r="CT33" s="136"/>
      <c r="CU33" s="136"/>
      <c r="CV33" s="136"/>
      <c r="CW33" s="136"/>
      <c r="CX33" s="136"/>
      <c r="CY33" s="136"/>
      <c r="CZ33" s="136"/>
      <c r="DA33" s="136"/>
      <c r="DB33" s="136"/>
      <c r="DC33" s="136"/>
      <c r="DD33" s="136"/>
    </row>
    <row r="34" spans="1:108" ht="15" customHeight="1" x14ac:dyDescent="0.3">
      <c r="A34" s="137"/>
      <c r="B34" s="240" t="s">
        <v>455</v>
      </c>
      <c r="C34" s="241"/>
      <c r="D34" s="241"/>
      <c r="E34" s="241"/>
      <c r="F34" s="242"/>
      <c r="G34" s="243" t="s">
        <v>456</v>
      </c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4"/>
      <c r="AP34" s="244"/>
      <c r="AQ34" s="244"/>
      <c r="AR34" s="244"/>
      <c r="AS34" s="244"/>
      <c r="AT34" s="244"/>
      <c r="AU34" s="244"/>
      <c r="AV34" s="244"/>
      <c r="AW34" s="245"/>
      <c r="AX34" s="243" t="s">
        <v>457</v>
      </c>
      <c r="AY34" s="244"/>
      <c r="AZ34" s="244"/>
      <c r="BA34" s="244"/>
      <c r="BB34" s="244"/>
      <c r="BC34" s="244"/>
      <c r="BD34" s="244"/>
      <c r="BE34" s="244"/>
      <c r="BF34" s="244"/>
      <c r="BG34" s="244"/>
      <c r="BH34" s="244"/>
      <c r="BI34" s="244"/>
      <c r="BJ34" s="244"/>
      <c r="BK34" s="244"/>
      <c r="BL34" s="244"/>
      <c r="BM34" s="244"/>
      <c r="BN34" s="244"/>
      <c r="BO34" s="244"/>
      <c r="BP34" s="244"/>
      <c r="BQ34" s="244"/>
      <c r="BR34" s="244"/>
      <c r="BS34" s="244"/>
      <c r="BT34" s="244"/>
      <c r="BU34" s="244"/>
      <c r="BV34" s="244"/>
      <c r="BW34" s="244"/>
      <c r="BX34" s="244"/>
      <c r="BY34" s="244"/>
      <c r="BZ34" s="244"/>
      <c r="CA34" s="245"/>
      <c r="CB34" s="243" t="s">
        <v>458</v>
      </c>
      <c r="CC34" s="237"/>
      <c r="CD34" s="237"/>
      <c r="CE34" s="237"/>
      <c r="CF34" s="237"/>
      <c r="CG34" s="237"/>
      <c r="CH34" s="237"/>
      <c r="CI34" s="237"/>
      <c r="CJ34" s="237"/>
      <c r="CK34" s="237"/>
      <c r="CL34" s="237"/>
      <c r="CM34" s="237"/>
      <c r="CN34" s="237"/>
      <c r="CO34" s="237"/>
      <c r="CP34" s="237"/>
      <c r="CQ34" s="237"/>
      <c r="CR34" s="237"/>
      <c r="CS34" s="237"/>
      <c r="CT34" s="237"/>
      <c r="CU34" s="237"/>
      <c r="CV34" s="237"/>
      <c r="CW34" s="237"/>
      <c r="CX34" s="237"/>
      <c r="CY34" s="237"/>
      <c r="CZ34" s="237"/>
      <c r="DA34" s="237"/>
      <c r="DB34" s="237"/>
      <c r="DC34" s="237"/>
      <c r="DD34" s="238"/>
    </row>
    <row r="35" spans="1:108" ht="13.2" customHeight="1" x14ac:dyDescent="0.3">
      <c r="A35" s="140"/>
      <c r="B35" s="219">
        <v>1</v>
      </c>
      <c r="C35" s="220"/>
      <c r="D35" s="220"/>
      <c r="E35" s="220"/>
      <c r="F35" s="221"/>
      <c r="G35" s="219">
        <v>2</v>
      </c>
      <c r="H35" s="220"/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  <c r="AJ35" s="220"/>
      <c r="AK35" s="220"/>
      <c r="AL35" s="220"/>
      <c r="AM35" s="220"/>
      <c r="AN35" s="220"/>
      <c r="AO35" s="220"/>
      <c r="AP35" s="220"/>
      <c r="AQ35" s="220"/>
      <c r="AR35" s="220"/>
      <c r="AS35" s="220"/>
      <c r="AT35" s="220"/>
      <c r="AU35" s="220"/>
      <c r="AV35" s="220"/>
      <c r="AW35" s="221"/>
      <c r="AX35" s="219">
        <v>3</v>
      </c>
      <c r="AY35" s="220"/>
      <c r="AZ35" s="220"/>
      <c r="BA35" s="220"/>
      <c r="BB35" s="220"/>
      <c r="BC35" s="220"/>
      <c r="BD35" s="220"/>
      <c r="BE35" s="220"/>
      <c r="BF35" s="220"/>
      <c r="BG35" s="220"/>
      <c r="BH35" s="220"/>
      <c r="BI35" s="220"/>
      <c r="BJ35" s="220"/>
      <c r="BK35" s="220"/>
      <c r="BL35" s="220"/>
      <c r="BM35" s="220"/>
      <c r="BN35" s="220"/>
      <c r="BO35" s="220"/>
      <c r="BP35" s="220"/>
      <c r="BQ35" s="220"/>
      <c r="BR35" s="220"/>
      <c r="BS35" s="220"/>
      <c r="BT35" s="220"/>
      <c r="BU35" s="220"/>
      <c r="BV35" s="220"/>
      <c r="BW35" s="220"/>
      <c r="BX35" s="220"/>
      <c r="BY35" s="220"/>
      <c r="BZ35" s="220"/>
      <c r="CA35" s="221"/>
      <c r="CB35" s="219">
        <v>4</v>
      </c>
      <c r="CC35" s="237"/>
      <c r="CD35" s="237"/>
      <c r="CE35" s="237"/>
      <c r="CF35" s="237"/>
      <c r="CG35" s="237"/>
      <c r="CH35" s="237"/>
      <c r="CI35" s="237"/>
      <c r="CJ35" s="237"/>
      <c r="CK35" s="237"/>
      <c r="CL35" s="237"/>
      <c r="CM35" s="237"/>
      <c r="CN35" s="237"/>
      <c r="CO35" s="237"/>
      <c r="CP35" s="237"/>
      <c r="CQ35" s="237"/>
      <c r="CR35" s="237"/>
      <c r="CS35" s="237"/>
      <c r="CT35" s="237"/>
      <c r="CU35" s="237"/>
      <c r="CV35" s="237"/>
      <c r="CW35" s="237"/>
      <c r="CX35" s="237"/>
      <c r="CY35" s="237"/>
      <c r="CZ35" s="237"/>
      <c r="DA35" s="237"/>
      <c r="DB35" s="237"/>
      <c r="DC35" s="237"/>
      <c r="DD35" s="238"/>
    </row>
    <row r="36" spans="1:108" x14ac:dyDescent="0.25">
      <c r="A36" s="140"/>
      <c r="B36" s="219">
        <v>1</v>
      </c>
      <c r="C36" s="220"/>
      <c r="D36" s="220"/>
      <c r="E36" s="220"/>
      <c r="F36" s="221"/>
      <c r="G36" s="231" t="s">
        <v>459</v>
      </c>
      <c r="H36" s="232"/>
      <c r="I36" s="232"/>
      <c r="J36" s="232"/>
      <c r="K36" s="232"/>
      <c r="L36" s="232"/>
      <c r="M36" s="232"/>
      <c r="N36" s="232"/>
      <c r="O36" s="232"/>
      <c r="P36" s="232"/>
      <c r="Q36" s="232"/>
      <c r="R36" s="232"/>
      <c r="S36" s="232"/>
      <c r="T36" s="232"/>
      <c r="U36" s="232"/>
      <c r="V36" s="232"/>
      <c r="W36" s="232"/>
      <c r="X36" s="232"/>
      <c r="Y36" s="232"/>
      <c r="Z36" s="232"/>
      <c r="AA36" s="232"/>
      <c r="AB36" s="232"/>
      <c r="AC36" s="232"/>
      <c r="AD36" s="232"/>
      <c r="AE36" s="232"/>
      <c r="AF36" s="232"/>
      <c r="AG36" s="232"/>
      <c r="AH36" s="232"/>
      <c r="AI36" s="232"/>
      <c r="AJ36" s="232"/>
      <c r="AK36" s="232"/>
      <c r="AL36" s="232"/>
      <c r="AM36" s="232"/>
      <c r="AN36" s="232"/>
      <c r="AO36" s="232"/>
      <c r="AP36" s="232"/>
      <c r="AQ36" s="232"/>
      <c r="AR36" s="232"/>
      <c r="AS36" s="232"/>
      <c r="AT36" s="232"/>
      <c r="AU36" s="232"/>
      <c r="AV36" s="232"/>
      <c r="AW36" s="233"/>
      <c r="AX36" s="234" t="s">
        <v>460</v>
      </c>
      <c r="AY36" s="235"/>
      <c r="AZ36" s="235"/>
      <c r="BA36" s="235"/>
      <c r="BB36" s="235"/>
      <c r="BC36" s="235"/>
      <c r="BD36" s="235"/>
      <c r="BE36" s="235"/>
      <c r="BF36" s="235"/>
      <c r="BG36" s="235"/>
      <c r="BH36" s="235"/>
      <c r="BI36" s="235"/>
      <c r="BJ36" s="235"/>
      <c r="BK36" s="235"/>
      <c r="BL36" s="235"/>
      <c r="BM36" s="235"/>
      <c r="BN36" s="235"/>
      <c r="BO36" s="235"/>
      <c r="BP36" s="235"/>
      <c r="BQ36" s="235"/>
      <c r="BR36" s="235"/>
      <c r="BS36" s="235"/>
      <c r="BT36" s="235"/>
      <c r="BU36" s="235"/>
      <c r="BV36" s="235"/>
      <c r="BW36" s="235"/>
      <c r="BX36" s="235"/>
      <c r="BY36" s="235"/>
      <c r="BZ36" s="235"/>
      <c r="CA36" s="236"/>
      <c r="CB36" s="228" t="s">
        <v>461</v>
      </c>
      <c r="CC36" s="229"/>
      <c r="CD36" s="229"/>
      <c r="CE36" s="229"/>
      <c r="CF36" s="229"/>
      <c r="CG36" s="229"/>
      <c r="CH36" s="229"/>
      <c r="CI36" s="229"/>
      <c r="CJ36" s="229"/>
      <c r="CK36" s="229"/>
      <c r="CL36" s="229"/>
      <c r="CM36" s="229"/>
      <c r="CN36" s="229"/>
      <c r="CO36" s="229"/>
      <c r="CP36" s="229"/>
      <c r="CQ36" s="229"/>
      <c r="CR36" s="229"/>
      <c r="CS36" s="229"/>
      <c r="CT36" s="229"/>
      <c r="CU36" s="229"/>
      <c r="CV36" s="229"/>
      <c r="CW36" s="229"/>
      <c r="CX36" s="229"/>
      <c r="CY36" s="229"/>
      <c r="CZ36" s="229"/>
      <c r="DA36" s="229"/>
      <c r="DB36" s="229"/>
      <c r="DC36" s="229"/>
      <c r="DD36" s="230"/>
    </row>
    <row r="37" spans="1:108" x14ac:dyDescent="0.25">
      <c r="A37" s="140"/>
      <c r="B37" s="219">
        <v>2</v>
      </c>
      <c r="C37" s="220"/>
      <c r="D37" s="220"/>
      <c r="E37" s="220"/>
      <c r="F37" s="221"/>
      <c r="G37" s="231" t="s">
        <v>462</v>
      </c>
      <c r="H37" s="232"/>
      <c r="I37" s="232"/>
      <c r="J37" s="232"/>
      <c r="K37" s="232"/>
      <c r="L37" s="232"/>
      <c r="M37" s="232"/>
      <c r="N37" s="232"/>
      <c r="O37" s="232"/>
      <c r="P37" s="232"/>
      <c r="Q37" s="232"/>
      <c r="R37" s="232"/>
      <c r="S37" s="232"/>
      <c r="T37" s="232"/>
      <c r="U37" s="232"/>
      <c r="V37" s="232"/>
      <c r="W37" s="232"/>
      <c r="X37" s="232"/>
      <c r="Y37" s="232"/>
      <c r="Z37" s="232"/>
      <c r="AA37" s="232"/>
      <c r="AB37" s="232"/>
      <c r="AC37" s="232"/>
      <c r="AD37" s="232"/>
      <c r="AE37" s="232"/>
      <c r="AF37" s="232"/>
      <c r="AG37" s="232"/>
      <c r="AH37" s="232"/>
      <c r="AI37" s="232"/>
      <c r="AJ37" s="232"/>
      <c r="AK37" s="232"/>
      <c r="AL37" s="232"/>
      <c r="AM37" s="232"/>
      <c r="AN37" s="232"/>
      <c r="AO37" s="232"/>
      <c r="AP37" s="232"/>
      <c r="AQ37" s="232"/>
      <c r="AR37" s="232"/>
      <c r="AS37" s="232"/>
      <c r="AT37" s="232"/>
      <c r="AU37" s="232"/>
      <c r="AV37" s="232"/>
      <c r="AW37" s="233"/>
      <c r="AX37" s="234" t="s">
        <v>460</v>
      </c>
      <c r="AY37" s="235"/>
      <c r="AZ37" s="235"/>
      <c r="BA37" s="235"/>
      <c r="BB37" s="235"/>
      <c r="BC37" s="235"/>
      <c r="BD37" s="235"/>
      <c r="BE37" s="235"/>
      <c r="BF37" s="235"/>
      <c r="BG37" s="235"/>
      <c r="BH37" s="235"/>
      <c r="BI37" s="235"/>
      <c r="BJ37" s="235"/>
      <c r="BK37" s="235"/>
      <c r="BL37" s="235"/>
      <c r="BM37" s="235"/>
      <c r="BN37" s="235"/>
      <c r="BO37" s="235"/>
      <c r="BP37" s="235"/>
      <c r="BQ37" s="235"/>
      <c r="BR37" s="235"/>
      <c r="BS37" s="235"/>
      <c r="BT37" s="235"/>
      <c r="BU37" s="235"/>
      <c r="BV37" s="235"/>
      <c r="BW37" s="235"/>
      <c r="BX37" s="235"/>
      <c r="BY37" s="235"/>
      <c r="BZ37" s="235"/>
      <c r="CA37" s="236"/>
      <c r="CB37" s="228" t="s">
        <v>463</v>
      </c>
      <c r="CC37" s="229"/>
      <c r="CD37" s="229"/>
      <c r="CE37" s="229"/>
      <c r="CF37" s="229"/>
      <c r="CG37" s="229"/>
      <c r="CH37" s="229"/>
      <c r="CI37" s="229"/>
      <c r="CJ37" s="229"/>
      <c r="CK37" s="229"/>
      <c r="CL37" s="229"/>
      <c r="CM37" s="229"/>
      <c r="CN37" s="229"/>
      <c r="CO37" s="229"/>
      <c r="CP37" s="229"/>
      <c r="CQ37" s="229"/>
      <c r="CR37" s="229"/>
      <c r="CS37" s="229"/>
      <c r="CT37" s="229"/>
      <c r="CU37" s="229"/>
      <c r="CV37" s="229"/>
      <c r="CW37" s="229"/>
      <c r="CX37" s="229"/>
      <c r="CY37" s="229"/>
      <c r="CZ37" s="229"/>
      <c r="DA37" s="229"/>
      <c r="DB37" s="229"/>
      <c r="DC37" s="229"/>
      <c r="DD37" s="230"/>
    </row>
    <row r="38" spans="1:108" x14ac:dyDescent="0.25">
      <c r="A38" s="140"/>
      <c r="B38" s="219">
        <v>3</v>
      </c>
      <c r="C38" s="220"/>
      <c r="D38" s="220"/>
      <c r="E38" s="220"/>
      <c r="F38" s="221"/>
      <c r="G38" s="222" t="s">
        <v>464</v>
      </c>
      <c r="H38" s="223"/>
      <c r="I38" s="223"/>
      <c r="J38" s="223"/>
      <c r="K38" s="223"/>
      <c r="L38" s="223"/>
      <c r="M38" s="223"/>
      <c r="N38" s="223"/>
      <c r="O38" s="223"/>
      <c r="P38" s="223"/>
      <c r="Q38" s="223"/>
      <c r="R38" s="223"/>
      <c r="S38" s="223"/>
      <c r="T38" s="223"/>
      <c r="U38" s="223"/>
      <c r="V38" s="223"/>
      <c r="W38" s="223"/>
      <c r="X38" s="223"/>
      <c r="Y38" s="223"/>
      <c r="Z38" s="223"/>
      <c r="AA38" s="223"/>
      <c r="AB38" s="223"/>
      <c r="AC38" s="223"/>
      <c r="AD38" s="223"/>
      <c r="AE38" s="223"/>
      <c r="AF38" s="223"/>
      <c r="AG38" s="223"/>
      <c r="AH38" s="223"/>
      <c r="AI38" s="223"/>
      <c r="AJ38" s="223"/>
      <c r="AK38" s="223"/>
      <c r="AL38" s="223"/>
      <c r="AM38" s="223"/>
      <c r="AN38" s="223"/>
      <c r="AO38" s="223"/>
      <c r="AP38" s="223"/>
      <c r="AQ38" s="223"/>
      <c r="AR38" s="223"/>
      <c r="AS38" s="223"/>
      <c r="AT38" s="223"/>
      <c r="AU38" s="223"/>
      <c r="AV38" s="223"/>
      <c r="AW38" s="224"/>
      <c r="AX38" s="234" t="s">
        <v>460</v>
      </c>
      <c r="AY38" s="235"/>
      <c r="AZ38" s="235"/>
      <c r="BA38" s="235"/>
      <c r="BB38" s="235"/>
      <c r="BC38" s="235"/>
      <c r="BD38" s="235"/>
      <c r="BE38" s="235"/>
      <c r="BF38" s="235"/>
      <c r="BG38" s="235"/>
      <c r="BH38" s="235"/>
      <c r="BI38" s="235"/>
      <c r="BJ38" s="235"/>
      <c r="BK38" s="235"/>
      <c r="BL38" s="235"/>
      <c r="BM38" s="235"/>
      <c r="BN38" s="235"/>
      <c r="BO38" s="235"/>
      <c r="BP38" s="235"/>
      <c r="BQ38" s="235"/>
      <c r="BR38" s="235"/>
      <c r="BS38" s="235"/>
      <c r="BT38" s="235"/>
      <c r="BU38" s="235"/>
      <c r="BV38" s="235"/>
      <c r="BW38" s="235"/>
      <c r="BX38" s="235"/>
      <c r="BY38" s="235"/>
      <c r="BZ38" s="235"/>
      <c r="CA38" s="236"/>
      <c r="CB38" s="228" t="s">
        <v>463</v>
      </c>
      <c r="CC38" s="229"/>
      <c r="CD38" s="229"/>
      <c r="CE38" s="229"/>
      <c r="CF38" s="229"/>
      <c r="CG38" s="229"/>
      <c r="CH38" s="229"/>
      <c r="CI38" s="229"/>
      <c r="CJ38" s="229"/>
      <c r="CK38" s="229"/>
      <c r="CL38" s="229"/>
      <c r="CM38" s="229"/>
      <c r="CN38" s="229"/>
      <c r="CO38" s="229"/>
      <c r="CP38" s="229"/>
      <c r="CQ38" s="229"/>
      <c r="CR38" s="229"/>
      <c r="CS38" s="229"/>
      <c r="CT38" s="229"/>
      <c r="CU38" s="229"/>
      <c r="CV38" s="229"/>
      <c r="CW38" s="229"/>
      <c r="CX38" s="229"/>
      <c r="CY38" s="229"/>
      <c r="CZ38" s="229"/>
      <c r="DA38" s="229"/>
      <c r="DB38" s="229"/>
      <c r="DC38" s="229"/>
      <c r="DD38" s="230"/>
    </row>
    <row r="39" spans="1:108" x14ac:dyDescent="0.25">
      <c r="A39" s="140"/>
      <c r="B39" s="219">
        <v>4</v>
      </c>
      <c r="C39" s="220"/>
      <c r="D39" s="220"/>
      <c r="E39" s="220"/>
      <c r="F39" s="221"/>
      <c r="G39" s="222" t="s">
        <v>465</v>
      </c>
      <c r="H39" s="223"/>
      <c r="I39" s="223"/>
      <c r="J39" s="223"/>
      <c r="K39" s="223"/>
      <c r="L39" s="223"/>
      <c r="M39" s="223"/>
      <c r="N39" s="223"/>
      <c r="O39" s="223"/>
      <c r="P39" s="223"/>
      <c r="Q39" s="223"/>
      <c r="R39" s="223"/>
      <c r="S39" s="223"/>
      <c r="T39" s="223"/>
      <c r="U39" s="223"/>
      <c r="V39" s="223"/>
      <c r="W39" s="223"/>
      <c r="X39" s="223"/>
      <c r="Y39" s="223"/>
      <c r="Z39" s="223"/>
      <c r="AA39" s="223"/>
      <c r="AB39" s="223"/>
      <c r="AC39" s="223"/>
      <c r="AD39" s="223"/>
      <c r="AE39" s="223"/>
      <c r="AF39" s="223"/>
      <c r="AG39" s="223"/>
      <c r="AH39" s="223"/>
      <c r="AI39" s="223"/>
      <c r="AJ39" s="223"/>
      <c r="AK39" s="223"/>
      <c r="AL39" s="223"/>
      <c r="AM39" s="223"/>
      <c r="AN39" s="223"/>
      <c r="AO39" s="223"/>
      <c r="AP39" s="223"/>
      <c r="AQ39" s="223"/>
      <c r="AR39" s="223"/>
      <c r="AS39" s="223"/>
      <c r="AT39" s="223"/>
      <c r="AU39" s="223"/>
      <c r="AV39" s="223"/>
      <c r="AW39" s="224"/>
      <c r="AX39" s="225" t="s">
        <v>466</v>
      </c>
      <c r="AY39" s="226"/>
      <c r="AZ39" s="226"/>
      <c r="BA39" s="226"/>
      <c r="BB39" s="226"/>
      <c r="BC39" s="226"/>
      <c r="BD39" s="226"/>
      <c r="BE39" s="226"/>
      <c r="BF39" s="226"/>
      <c r="BG39" s="226"/>
      <c r="BH39" s="226"/>
      <c r="BI39" s="226"/>
      <c r="BJ39" s="226"/>
      <c r="BK39" s="226"/>
      <c r="BL39" s="226"/>
      <c r="BM39" s="226"/>
      <c r="BN39" s="226"/>
      <c r="BO39" s="226"/>
      <c r="BP39" s="226"/>
      <c r="BQ39" s="226"/>
      <c r="BR39" s="226"/>
      <c r="BS39" s="226"/>
      <c r="BT39" s="226"/>
      <c r="BU39" s="226"/>
      <c r="BV39" s="226"/>
      <c r="BW39" s="226"/>
      <c r="BX39" s="226"/>
      <c r="BY39" s="226"/>
      <c r="BZ39" s="226"/>
      <c r="CA39" s="227"/>
      <c r="CB39" s="228" t="s">
        <v>467</v>
      </c>
      <c r="CC39" s="229"/>
      <c r="CD39" s="229"/>
      <c r="CE39" s="229"/>
      <c r="CF39" s="229"/>
      <c r="CG39" s="229"/>
      <c r="CH39" s="229"/>
      <c r="CI39" s="229"/>
      <c r="CJ39" s="229"/>
      <c r="CK39" s="229"/>
      <c r="CL39" s="229"/>
      <c r="CM39" s="229"/>
      <c r="CN39" s="229"/>
      <c r="CO39" s="229"/>
      <c r="CP39" s="229"/>
      <c r="CQ39" s="229"/>
      <c r="CR39" s="229"/>
      <c r="CS39" s="229"/>
      <c r="CT39" s="229"/>
      <c r="CU39" s="229"/>
      <c r="CV39" s="229"/>
      <c r="CW39" s="229"/>
      <c r="CX39" s="229"/>
      <c r="CY39" s="229"/>
      <c r="CZ39" s="229"/>
      <c r="DA39" s="229"/>
      <c r="DB39" s="229"/>
      <c r="DC39" s="229"/>
      <c r="DD39" s="230"/>
    </row>
    <row r="40" spans="1:108" x14ac:dyDescent="0.25">
      <c r="A40" s="140"/>
      <c r="B40" s="219">
        <v>5</v>
      </c>
      <c r="C40" s="220"/>
      <c r="D40" s="220"/>
      <c r="E40" s="220"/>
      <c r="F40" s="221"/>
      <c r="G40" s="222" t="s">
        <v>468</v>
      </c>
      <c r="H40" s="223"/>
      <c r="I40" s="223"/>
      <c r="J40" s="223"/>
      <c r="K40" s="223"/>
      <c r="L40" s="223"/>
      <c r="M40" s="223"/>
      <c r="N40" s="223"/>
      <c r="O40" s="223"/>
      <c r="P40" s="223"/>
      <c r="Q40" s="223"/>
      <c r="R40" s="223"/>
      <c r="S40" s="223"/>
      <c r="T40" s="223"/>
      <c r="U40" s="223"/>
      <c r="V40" s="223"/>
      <c r="W40" s="223"/>
      <c r="X40" s="223"/>
      <c r="Y40" s="223"/>
      <c r="Z40" s="223"/>
      <c r="AA40" s="223"/>
      <c r="AB40" s="223"/>
      <c r="AC40" s="223"/>
      <c r="AD40" s="223"/>
      <c r="AE40" s="223"/>
      <c r="AF40" s="223"/>
      <c r="AG40" s="223"/>
      <c r="AH40" s="223"/>
      <c r="AI40" s="223"/>
      <c r="AJ40" s="223"/>
      <c r="AK40" s="223"/>
      <c r="AL40" s="223"/>
      <c r="AM40" s="223"/>
      <c r="AN40" s="223"/>
      <c r="AO40" s="223"/>
      <c r="AP40" s="223"/>
      <c r="AQ40" s="223"/>
      <c r="AR40" s="223"/>
      <c r="AS40" s="223"/>
      <c r="AT40" s="223"/>
      <c r="AU40" s="223"/>
      <c r="AV40" s="223"/>
      <c r="AW40" s="224"/>
      <c r="AX40" s="225" t="s">
        <v>466</v>
      </c>
      <c r="AY40" s="226"/>
      <c r="AZ40" s="226"/>
      <c r="BA40" s="226"/>
      <c r="BB40" s="226"/>
      <c r="BC40" s="226"/>
      <c r="BD40" s="226"/>
      <c r="BE40" s="226"/>
      <c r="BF40" s="226"/>
      <c r="BG40" s="226"/>
      <c r="BH40" s="226"/>
      <c r="BI40" s="226"/>
      <c r="BJ40" s="226"/>
      <c r="BK40" s="226"/>
      <c r="BL40" s="226"/>
      <c r="BM40" s="226"/>
      <c r="BN40" s="226"/>
      <c r="BO40" s="226"/>
      <c r="BP40" s="226"/>
      <c r="BQ40" s="226"/>
      <c r="BR40" s="226"/>
      <c r="BS40" s="226"/>
      <c r="BT40" s="226"/>
      <c r="BU40" s="226"/>
      <c r="BV40" s="226"/>
      <c r="BW40" s="226"/>
      <c r="BX40" s="226"/>
      <c r="BY40" s="226"/>
      <c r="BZ40" s="226"/>
      <c r="CA40" s="227"/>
      <c r="CB40" s="228" t="s">
        <v>467</v>
      </c>
      <c r="CC40" s="229"/>
      <c r="CD40" s="229"/>
      <c r="CE40" s="229"/>
      <c r="CF40" s="229"/>
      <c r="CG40" s="229"/>
      <c r="CH40" s="229"/>
      <c r="CI40" s="229"/>
      <c r="CJ40" s="229"/>
      <c r="CK40" s="229"/>
      <c r="CL40" s="229"/>
      <c r="CM40" s="229"/>
      <c r="CN40" s="229"/>
      <c r="CO40" s="229"/>
      <c r="CP40" s="229"/>
      <c r="CQ40" s="229"/>
      <c r="CR40" s="229"/>
      <c r="CS40" s="229"/>
      <c r="CT40" s="229"/>
      <c r="CU40" s="229"/>
      <c r="CV40" s="229"/>
      <c r="CW40" s="229"/>
      <c r="CX40" s="229"/>
      <c r="CY40" s="229"/>
      <c r="CZ40" s="229"/>
      <c r="DA40" s="229"/>
      <c r="DB40" s="229"/>
      <c r="DC40" s="229"/>
      <c r="DD40" s="230"/>
    </row>
    <row r="41" spans="1:108" x14ac:dyDescent="0.25">
      <c r="A41" s="140"/>
      <c r="B41" s="219">
        <v>6</v>
      </c>
      <c r="C41" s="220"/>
      <c r="D41" s="220"/>
      <c r="E41" s="220"/>
      <c r="F41" s="221"/>
      <c r="G41" s="222" t="s">
        <v>469</v>
      </c>
      <c r="H41" s="223"/>
      <c r="I41" s="223"/>
      <c r="J41" s="223"/>
      <c r="K41" s="223"/>
      <c r="L41" s="223"/>
      <c r="M41" s="223"/>
      <c r="N41" s="223"/>
      <c r="O41" s="223"/>
      <c r="P41" s="223"/>
      <c r="Q41" s="223"/>
      <c r="R41" s="223"/>
      <c r="S41" s="223"/>
      <c r="T41" s="223"/>
      <c r="U41" s="223"/>
      <c r="V41" s="223"/>
      <c r="W41" s="223"/>
      <c r="X41" s="223"/>
      <c r="Y41" s="223"/>
      <c r="Z41" s="223"/>
      <c r="AA41" s="223"/>
      <c r="AB41" s="223"/>
      <c r="AC41" s="223"/>
      <c r="AD41" s="223"/>
      <c r="AE41" s="223"/>
      <c r="AF41" s="223"/>
      <c r="AG41" s="223"/>
      <c r="AH41" s="223"/>
      <c r="AI41" s="223"/>
      <c r="AJ41" s="223"/>
      <c r="AK41" s="223"/>
      <c r="AL41" s="223"/>
      <c r="AM41" s="223"/>
      <c r="AN41" s="223"/>
      <c r="AO41" s="223"/>
      <c r="AP41" s="223"/>
      <c r="AQ41" s="223"/>
      <c r="AR41" s="223"/>
      <c r="AS41" s="223"/>
      <c r="AT41" s="223"/>
      <c r="AU41" s="223"/>
      <c r="AV41" s="223"/>
      <c r="AW41" s="224"/>
      <c r="AX41" s="225" t="s">
        <v>470</v>
      </c>
      <c r="AY41" s="226"/>
      <c r="AZ41" s="226"/>
      <c r="BA41" s="226"/>
      <c r="BB41" s="226"/>
      <c r="BC41" s="226"/>
      <c r="BD41" s="226"/>
      <c r="BE41" s="226"/>
      <c r="BF41" s="226"/>
      <c r="BG41" s="226"/>
      <c r="BH41" s="226"/>
      <c r="BI41" s="226"/>
      <c r="BJ41" s="226"/>
      <c r="BK41" s="226"/>
      <c r="BL41" s="226"/>
      <c r="BM41" s="226"/>
      <c r="BN41" s="226"/>
      <c r="BO41" s="226"/>
      <c r="BP41" s="226"/>
      <c r="BQ41" s="226"/>
      <c r="BR41" s="226"/>
      <c r="BS41" s="226"/>
      <c r="BT41" s="226"/>
      <c r="BU41" s="226"/>
      <c r="BV41" s="226"/>
      <c r="BW41" s="226"/>
      <c r="BX41" s="226"/>
      <c r="BY41" s="226"/>
      <c r="BZ41" s="226"/>
      <c r="CA41" s="227"/>
      <c r="CB41" s="228" t="s">
        <v>467</v>
      </c>
      <c r="CC41" s="229"/>
      <c r="CD41" s="229"/>
      <c r="CE41" s="229"/>
      <c r="CF41" s="229"/>
      <c r="CG41" s="229"/>
      <c r="CH41" s="229"/>
      <c r="CI41" s="229"/>
      <c r="CJ41" s="229"/>
      <c r="CK41" s="229"/>
      <c r="CL41" s="229"/>
      <c r="CM41" s="229"/>
      <c r="CN41" s="229"/>
      <c r="CO41" s="229"/>
      <c r="CP41" s="229"/>
      <c r="CQ41" s="229"/>
      <c r="CR41" s="229"/>
      <c r="CS41" s="229"/>
      <c r="CT41" s="229"/>
      <c r="CU41" s="229"/>
      <c r="CV41" s="229"/>
      <c r="CW41" s="229"/>
      <c r="CX41" s="229"/>
      <c r="CY41" s="229"/>
      <c r="CZ41" s="229"/>
      <c r="DA41" s="229"/>
      <c r="DB41" s="229"/>
      <c r="DC41" s="229"/>
      <c r="DD41" s="230"/>
    </row>
    <row r="42" spans="1:108" x14ac:dyDescent="0.25">
      <c r="A42" s="140"/>
      <c r="B42" s="140"/>
      <c r="C42" s="140"/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40"/>
      <c r="O42" s="140"/>
      <c r="P42" s="140"/>
      <c r="Q42" s="140"/>
      <c r="R42" s="140"/>
      <c r="S42" s="140"/>
      <c r="T42" s="140"/>
      <c r="U42" s="140"/>
      <c r="V42" s="140"/>
      <c r="W42" s="140"/>
      <c r="X42" s="140"/>
      <c r="Y42" s="140"/>
      <c r="Z42" s="140"/>
      <c r="AA42" s="140"/>
      <c r="AB42" s="140"/>
      <c r="AC42" s="140"/>
      <c r="AD42" s="140"/>
      <c r="AE42" s="140"/>
      <c r="AF42" s="140"/>
      <c r="AG42" s="140"/>
      <c r="AH42" s="140"/>
      <c r="AI42" s="140"/>
      <c r="AJ42" s="140"/>
      <c r="AK42" s="140"/>
      <c r="AL42" s="140"/>
      <c r="AM42" s="140"/>
      <c r="AN42" s="140"/>
      <c r="AO42" s="140"/>
      <c r="AP42" s="140"/>
      <c r="AQ42" s="140"/>
      <c r="AR42" s="140"/>
      <c r="AS42" s="140"/>
      <c r="AT42" s="140"/>
      <c r="AU42" s="140"/>
      <c r="AV42" s="140"/>
      <c r="AW42" s="140"/>
      <c r="AX42" s="140"/>
      <c r="AY42" s="140"/>
      <c r="AZ42" s="140"/>
      <c r="BA42" s="140"/>
      <c r="BB42" s="140"/>
      <c r="BC42" s="140"/>
      <c r="BD42" s="140"/>
      <c r="BE42" s="140"/>
      <c r="BF42" s="140"/>
      <c r="BG42" s="140"/>
      <c r="BH42" s="140"/>
      <c r="BI42" s="140"/>
      <c r="BJ42" s="140"/>
      <c r="BK42" s="140"/>
      <c r="BL42" s="140"/>
      <c r="BM42" s="140"/>
      <c r="BN42" s="140"/>
      <c r="BO42" s="140"/>
      <c r="BP42" s="140"/>
      <c r="BQ42" s="140"/>
      <c r="BR42" s="140"/>
      <c r="BS42" s="140"/>
      <c r="BT42" s="140"/>
      <c r="BU42" s="140"/>
      <c r="BV42" s="140"/>
      <c r="BW42" s="140"/>
      <c r="BX42" s="140"/>
      <c r="BY42" s="140"/>
      <c r="BZ42" s="140"/>
      <c r="CA42" s="140"/>
      <c r="CB42" s="139"/>
      <c r="CC42" s="139"/>
      <c r="CD42" s="139"/>
      <c r="CE42" s="139"/>
      <c r="CF42" s="139"/>
      <c r="CG42" s="139"/>
      <c r="CH42" s="139"/>
      <c r="CI42" s="139"/>
      <c r="CJ42" s="139"/>
      <c r="CK42" s="139"/>
      <c r="CL42" s="139"/>
      <c r="CM42" s="139"/>
      <c r="CN42" s="139"/>
      <c r="CO42" s="139"/>
      <c r="CP42" s="139"/>
      <c r="CQ42" s="139"/>
      <c r="CR42" s="139"/>
      <c r="CS42" s="139"/>
      <c r="CT42" s="139"/>
      <c r="CU42" s="139"/>
      <c r="CV42" s="139"/>
      <c r="CW42" s="139"/>
      <c r="CX42" s="139"/>
      <c r="CY42" s="139"/>
      <c r="CZ42" s="139"/>
      <c r="DA42" s="139"/>
      <c r="DB42" s="139"/>
      <c r="DC42" s="139"/>
      <c r="DD42" s="139"/>
    </row>
    <row r="43" spans="1:108" x14ac:dyDescent="0.25">
      <c r="A43" s="140"/>
      <c r="B43" s="140"/>
      <c r="C43" s="140"/>
      <c r="D43" s="140"/>
      <c r="E43" s="140"/>
      <c r="F43" s="140"/>
      <c r="G43" s="140"/>
      <c r="H43" s="140"/>
      <c r="I43" s="140"/>
      <c r="J43" s="140"/>
      <c r="K43" s="140"/>
      <c r="L43" s="140"/>
      <c r="M43" s="140"/>
      <c r="N43" s="140"/>
      <c r="O43" s="140"/>
      <c r="P43" s="140"/>
      <c r="Q43" s="140"/>
      <c r="R43" s="140"/>
      <c r="S43" s="140"/>
      <c r="T43" s="140"/>
      <c r="U43" s="140"/>
      <c r="V43" s="140"/>
      <c r="W43" s="140"/>
      <c r="X43" s="140"/>
      <c r="Y43" s="140"/>
      <c r="Z43" s="140"/>
      <c r="AA43" s="140"/>
      <c r="AB43" s="140"/>
      <c r="AC43" s="140"/>
      <c r="AD43" s="140"/>
      <c r="AE43" s="140"/>
      <c r="AF43" s="140"/>
      <c r="AG43" s="140"/>
      <c r="AH43" s="140"/>
      <c r="AI43" s="140"/>
      <c r="AJ43" s="140"/>
      <c r="AK43" s="140"/>
      <c r="AL43" s="140"/>
      <c r="AM43" s="140"/>
      <c r="AN43" s="140"/>
      <c r="AO43" s="140"/>
      <c r="AP43" s="140"/>
      <c r="AQ43" s="140"/>
      <c r="AR43" s="140"/>
      <c r="AS43" s="140"/>
      <c r="AT43" s="140"/>
      <c r="AU43" s="140"/>
      <c r="AV43" s="140"/>
      <c r="AW43" s="140"/>
      <c r="AX43" s="140"/>
      <c r="AY43" s="140"/>
      <c r="AZ43" s="140"/>
      <c r="BA43" s="140"/>
      <c r="BB43" s="140"/>
      <c r="BC43" s="140"/>
      <c r="BD43" s="140"/>
      <c r="BE43" s="140"/>
      <c r="BF43" s="140"/>
      <c r="BG43" s="140"/>
      <c r="BH43" s="140"/>
      <c r="BI43" s="140"/>
      <c r="BJ43" s="140"/>
      <c r="BK43" s="140"/>
      <c r="BL43" s="140"/>
      <c r="BM43" s="140"/>
      <c r="BN43" s="140"/>
      <c r="BO43" s="140"/>
      <c r="BP43" s="140"/>
      <c r="BQ43" s="140"/>
      <c r="BR43" s="140"/>
      <c r="BS43" s="140"/>
      <c r="BT43" s="140"/>
      <c r="BU43" s="140"/>
      <c r="BV43" s="140"/>
      <c r="BW43" s="140"/>
      <c r="BX43" s="140"/>
      <c r="BY43" s="140"/>
      <c r="BZ43" s="140"/>
      <c r="CA43" s="140"/>
      <c r="CB43" s="140"/>
      <c r="CC43" s="140"/>
      <c r="CD43" s="140"/>
      <c r="CE43" s="140"/>
      <c r="CF43" s="140"/>
      <c r="CG43" s="140"/>
      <c r="CH43" s="140"/>
      <c r="CI43" s="140"/>
      <c r="CJ43" s="140"/>
      <c r="CK43" s="140"/>
      <c r="CL43" s="140"/>
      <c r="CM43" s="140"/>
      <c r="CN43" s="140"/>
      <c r="CO43" s="140"/>
      <c r="CP43" s="140"/>
      <c r="CQ43" s="140"/>
      <c r="CR43" s="140"/>
      <c r="CS43" s="140"/>
      <c r="CT43" s="140"/>
      <c r="CU43" s="140"/>
      <c r="CV43" s="140"/>
      <c r="CW43" s="140"/>
      <c r="CX43" s="140"/>
      <c r="CY43" s="140"/>
      <c r="CZ43" s="140"/>
      <c r="DA43" s="140"/>
      <c r="DB43" s="140"/>
      <c r="DC43" s="140"/>
      <c r="DD43" s="140"/>
    </row>
  </sheetData>
  <mergeCells count="93">
    <mergeCell ref="BE1:DD1"/>
    <mergeCell ref="BE2:DD2"/>
    <mergeCell ref="BE3:DD3"/>
    <mergeCell ref="BE4:BX4"/>
    <mergeCell ref="BZ4:DD4"/>
    <mergeCell ref="CB18:CN18"/>
    <mergeCell ref="CN6:CQ6"/>
    <mergeCell ref="CD12:CN12"/>
    <mergeCell ref="BE5:BX5"/>
    <mergeCell ref="BZ5:DD5"/>
    <mergeCell ref="BN6:BO6"/>
    <mergeCell ref="BP6:BS6"/>
    <mergeCell ref="BT6:BU6"/>
    <mergeCell ref="BV6:CJ6"/>
    <mergeCell ref="CK6:CM6"/>
    <mergeCell ref="A8:DD8"/>
    <mergeCell ref="CO10:DD10"/>
    <mergeCell ref="A9:DD9"/>
    <mergeCell ref="CO13:DD13"/>
    <mergeCell ref="CO14:DD14"/>
    <mergeCell ref="CO15:DD15"/>
    <mergeCell ref="A20:AN20"/>
    <mergeCell ref="AO20:BY20"/>
    <mergeCell ref="CO20:DD20"/>
    <mergeCell ref="CB20:CN20"/>
    <mergeCell ref="DA25:DD25"/>
    <mergeCell ref="CW25:CZ25"/>
    <mergeCell ref="A25:BV25"/>
    <mergeCell ref="CK25:CN25"/>
    <mergeCell ref="CO25:CR25"/>
    <mergeCell ref="CS25:CV25"/>
    <mergeCell ref="CO16:DD16"/>
    <mergeCell ref="CO11:DD11"/>
    <mergeCell ref="AN12:AQ12"/>
    <mergeCell ref="AU12:BI12"/>
    <mergeCell ref="BJ12:BM12"/>
    <mergeCell ref="BN12:BP12"/>
    <mergeCell ref="CO12:DD12"/>
    <mergeCell ref="A32:DD32"/>
    <mergeCell ref="CB17:CN17"/>
    <mergeCell ref="CB16:CN16"/>
    <mergeCell ref="CB15:CN15"/>
    <mergeCell ref="AO23:DD23"/>
    <mergeCell ref="A23:AN23"/>
    <mergeCell ref="A22:AN22"/>
    <mergeCell ref="AO22:DD22"/>
    <mergeCell ref="CO17:DD17"/>
    <mergeCell ref="CB19:CN19"/>
    <mergeCell ref="AF14:BY17"/>
    <mergeCell ref="BY25:CB25"/>
    <mergeCell ref="CC25:CF25"/>
    <mergeCell ref="CG25:CJ25"/>
    <mergeCell ref="CO18:DD18"/>
    <mergeCell ref="CO19:DD19"/>
    <mergeCell ref="A27:DD27"/>
    <mergeCell ref="A31:DD31"/>
    <mergeCell ref="A29:AH29"/>
    <mergeCell ref="AI29:DD29"/>
    <mergeCell ref="A30:AH30"/>
    <mergeCell ref="AI30:DD30"/>
    <mergeCell ref="A33:BV33"/>
    <mergeCell ref="B34:F34"/>
    <mergeCell ref="G34:AW34"/>
    <mergeCell ref="AX34:CA34"/>
    <mergeCell ref="CB34:DD34"/>
    <mergeCell ref="B35:F35"/>
    <mergeCell ref="G35:AW35"/>
    <mergeCell ref="AX35:CA35"/>
    <mergeCell ref="CB35:DD35"/>
    <mergeCell ref="B36:F36"/>
    <mergeCell ref="G36:AW36"/>
    <mergeCell ref="AX36:CA36"/>
    <mergeCell ref="CB36:DD36"/>
    <mergeCell ref="B37:F37"/>
    <mergeCell ref="G37:AW37"/>
    <mergeCell ref="AX37:CA37"/>
    <mergeCell ref="CB37:DD37"/>
    <mergeCell ref="B38:F38"/>
    <mergeCell ref="G38:AW38"/>
    <mergeCell ref="AX38:CA38"/>
    <mergeCell ref="CB38:DD38"/>
    <mergeCell ref="B41:F41"/>
    <mergeCell ref="G41:AW41"/>
    <mergeCell ref="AX41:CA41"/>
    <mergeCell ref="CB41:DD41"/>
    <mergeCell ref="B39:F39"/>
    <mergeCell ref="G39:AW39"/>
    <mergeCell ref="AX39:CA39"/>
    <mergeCell ref="CB39:DD39"/>
    <mergeCell ref="B40:F40"/>
    <mergeCell ref="G40:AW40"/>
    <mergeCell ref="AX40:CA40"/>
    <mergeCell ref="CB40:DD40"/>
  </mergeCells>
  <pageMargins left="0.70866141732283472" right="0.27559055118110237" top="0.41" bottom="0.39370078740157483" header="0.19685039370078741" footer="0.19685039370078741"/>
  <pageSetup paperSize="9" scale="96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332"/>
  <sheetViews>
    <sheetView view="pageBreakPreview" zoomScaleNormal="100" zoomScaleSheetLayoutView="100" workbookViewId="0">
      <selection activeCell="AW198" sqref="AW198"/>
    </sheetView>
  </sheetViews>
  <sheetFormatPr defaultColWidth="0.88671875" defaultRowHeight="12" customHeight="1" x14ac:dyDescent="0.25"/>
  <cols>
    <col min="1" max="16384" width="0.88671875" style="107"/>
  </cols>
  <sheetData>
    <row r="1" spans="1:105" ht="3" customHeight="1" x14ac:dyDescent="0.25"/>
    <row r="2" spans="1:105" s="109" customFormat="1" ht="13.8" x14ac:dyDescent="0.25">
      <c r="A2" s="474" t="s">
        <v>262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474"/>
      <c r="S2" s="474"/>
      <c r="T2" s="474"/>
      <c r="U2" s="474"/>
      <c r="V2" s="474"/>
      <c r="W2" s="474"/>
      <c r="X2" s="474"/>
      <c r="Y2" s="474"/>
      <c r="Z2" s="474"/>
      <c r="AA2" s="474"/>
      <c r="AB2" s="474"/>
      <c r="AC2" s="474"/>
      <c r="AD2" s="474"/>
      <c r="AE2" s="474"/>
      <c r="AF2" s="474"/>
      <c r="AG2" s="474"/>
      <c r="AH2" s="474"/>
      <c r="AI2" s="474"/>
      <c r="AJ2" s="474"/>
      <c r="AK2" s="474"/>
      <c r="AL2" s="474"/>
      <c r="AM2" s="474"/>
      <c r="AN2" s="474"/>
      <c r="AO2" s="474"/>
      <c r="AP2" s="474"/>
      <c r="AQ2" s="474"/>
      <c r="AR2" s="474"/>
      <c r="AS2" s="474"/>
      <c r="AT2" s="474"/>
      <c r="AU2" s="474"/>
      <c r="AV2" s="474"/>
      <c r="AW2" s="474"/>
      <c r="AX2" s="474"/>
      <c r="AY2" s="474"/>
      <c r="AZ2" s="474"/>
      <c r="BA2" s="474"/>
      <c r="BB2" s="474"/>
      <c r="BC2" s="474"/>
      <c r="BD2" s="474"/>
      <c r="BE2" s="474"/>
      <c r="BF2" s="474"/>
      <c r="BG2" s="474"/>
      <c r="BH2" s="474"/>
      <c r="BI2" s="474"/>
      <c r="BJ2" s="474"/>
      <c r="BK2" s="474"/>
      <c r="BL2" s="474"/>
      <c r="BM2" s="474"/>
      <c r="BN2" s="474"/>
      <c r="BO2" s="474"/>
      <c r="BP2" s="474"/>
      <c r="BQ2" s="474"/>
      <c r="BR2" s="474"/>
      <c r="BS2" s="474"/>
      <c r="BT2" s="474"/>
      <c r="BU2" s="474"/>
      <c r="BV2" s="474"/>
      <c r="BW2" s="474"/>
      <c r="BX2" s="474"/>
      <c r="BY2" s="474"/>
      <c r="BZ2" s="474"/>
      <c r="CA2" s="474"/>
      <c r="CB2" s="474"/>
      <c r="CC2" s="474"/>
      <c r="CD2" s="474"/>
      <c r="CE2" s="474"/>
      <c r="CF2" s="474"/>
      <c r="CG2" s="474"/>
      <c r="CH2" s="474"/>
      <c r="CI2" s="474"/>
      <c r="CJ2" s="474"/>
      <c r="CK2" s="474"/>
      <c r="CL2" s="474"/>
      <c r="CM2" s="474"/>
      <c r="CN2" s="474"/>
      <c r="CO2" s="474"/>
      <c r="CP2" s="474"/>
      <c r="CQ2" s="474"/>
      <c r="CR2" s="474"/>
      <c r="CS2" s="474"/>
      <c r="CT2" s="474"/>
      <c r="CU2" s="474"/>
      <c r="CV2" s="474"/>
      <c r="CW2" s="474"/>
      <c r="CX2" s="474"/>
      <c r="CY2" s="474"/>
      <c r="CZ2" s="474"/>
      <c r="DA2" s="474"/>
    </row>
    <row r="3" spans="1:105" ht="10.5" customHeight="1" x14ac:dyDescent="0.25"/>
    <row r="4" spans="1:105" s="112" customFormat="1" ht="45" customHeight="1" x14ac:dyDescent="0.3">
      <c r="A4" s="478" t="s">
        <v>251</v>
      </c>
      <c r="B4" s="479"/>
      <c r="C4" s="479"/>
      <c r="D4" s="479"/>
      <c r="E4" s="479"/>
      <c r="F4" s="480"/>
      <c r="G4" s="478" t="s">
        <v>263</v>
      </c>
      <c r="H4" s="479"/>
      <c r="I4" s="479"/>
      <c r="J4" s="479"/>
      <c r="K4" s="479"/>
      <c r="L4" s="479"/>
      <c r="M4" s="479"/>
      <c r="N4" s="479"/>
      <c r="O4" s="479"/>
      <c r="P4" s="479"/>
      <c r="Q4" s="479"/>
      <c r="R4" s="479"/>
      <c r="S4" s="479"/>
      <c r="T4" s="479"/>
      <c r="U4" s="479"/>
      <c r="V4" s="479"/>
      <c r="W4" s="479"/>
      <c r="X4" s="479"/>
      <c r="Y4" s="479"/>
      <c r="Z4" s="479"/>
      <c r="AA4" s="479"/>
      <c r="AB4" s="479"/>
      <c r="AC4" s="479"/>
      <c r="AD4" s="480"/>
      <c r="AE4" s="478" t="s">
        <v>264</v>
      </c>
      <c r="AF4" s="479"/>
      <c r="AG4" s="479"/>
      <c r="AH4" s="479"/>
      <c r="AI4" s="479"/>
      <c r="AJ4" s="479"/>
      <c r="AK4" s="479"/>
      <c r="AL4" s="479"/>
      <c r="AM4" s="479"/>
      <c r="AN4" s="479"/>
      <c r="AO4" s="479"/>
      <c r="AP4" s="479"/>
      <c r="AQ4" s="479"/>
      <c r="AR4" s="479"/>
      <c r="AS4" s="479"/>
      <c r="AT4" s="479"/>
      <c r="AU4" s="479"/>
      <c r="AV4" s="479"/>
      <c r="AW4" s="479"/>
      <c r="AX4" s="479"/>
      <c r="AY4" s="479"/>
      <c r="AZ4" s="479"/>
      <c r="BA4" s="479"/>
      <c r="BB4" s="479"/>
      <c r="BC4" s="480"/>
      <c r="BD4" s="478" t="s">
        <v>265</v>
      </c>
      <c r="BE4" s="479"/>
      <c r="BF4" s="479"/>
      <c r="BG4" s="479"/>
      <c r="BH4" s="479"/>
      <c r="BI4" s="479"/>
      <c r="BJ4" s="479"/>
      <c r="BK4" s="479"/>
      <c r="BL4" s="479"/>
      <c r="BM4" s="479"/>
      <c r="BN4" s="479"/>
      <c r="BO4" s="479"/>
      <c r="BP4" s="479"/>
      <c r="BQ4" s="479"/>
      <c r="BR4" s="479"/>
      <c r="BS4" s="480"/>
      <c r="BT4" s="478" t="s">
        <v>266</v>
      </c>
      <c r="BU4" s="479"/>
      <c r="BV4" s="479"/>
      <c r="BW4" s="479"/>
      <c r="BX4" s="479"/>
      <c r="BY4" s="479"/>
      <c r="BZ4" s="479"/>
      <c r="CA4" s="479"/>
      <c r="CB4" s="479"/>
      <c r="CC4" s="479"/>
      <c r="CD4" s="479"/>
      <c r="CE4" s="479"/>
      <c r="CF4" s="479"/>
      <c r="CG4" s="479"/>
      <c r="CH4" s="479"/>
      <c r="CI4" s="480"/>
      <c r="CJ4" s="478" t="s">
        <v>267</v>
      </c>
      <c r="CK4" s="479"/>
      <c r="CL4" s="479"/>
      <c r="CM4" s="479"/>
      <c r="CN4" s="479"/>
      <c r="CO4" s="479"/>
      <c r="CP4" s="479"/>
      <c r="CQ4" s="479"/>
      <c r="CR4" s="479"/>
      <c r="CS4" s="479"/>
      <c r="CT4" s="479"/>
      <c r="CU4" s="479"/>
      <c r="CV4" s="479"/>
      <c r="CW4" s="479"/>
      <c r="CX4" s="479"/>
      <c r="CY4" s="479"/>
      <c r="CZ4" s="479"/>
      <c r="DA4" s="480"/>
    </row>
    <row r="5" spans="1:105" s="113" customFormat="1" ht="13.2" x14ac:dyDescent="0.3">
      <c r="A5" s="491">
        <v>1</v>
      </c>
      <c r="B5" s="491"/>
      <c r="C5" s="491"/>
      <c r="D5" s="491"/>
      <c r="E5" s="491"/>
      <c r="F5" s="491"/>
      <c r="G5" s="491">
        <v>2</v>
      </c>
      <c r="H5" s="491"/>
      <c r="I5" s="491"/>
      <c r="J5" s="491"/>
      <c r="K5" s="491"/>
      <c r="L5" s="491"/>
      <c r="M5" s="491"/>
      <c r="N5" s="491"/>
      <c r="O5" s="491"/>
      <c r="P5" s="491"/>
      <c r="Q5" s="491"/>
      <c r="R5" s="491"/>
      <c r="S5" s="491"/>
      <c r="T5" s="491"/>
      <c r="U5" s="491"/>
      <c r="V5" s="491"/>
      <c r="W5" s="491"/>
      <c r="X5" s="491"/>
      <c r="Y5" s="491"/>
      <c r="Z5" s="491"/>
      <c r="AA5" s="491"/>
      <c r="AB5" s="491"/>
      <c r="AC5" s="491"/>
      <c r="AD5" s="491"/>
      <c r="AE5" s="491">
        <v>3</v>
      </c>
      <c r="AF5" s="491"/>
      <c r="AG5" s="491"/>
      <c r="AH5" s="491"/>
      <c r="AI5" s="491"/>
      <c r="AJ5" s="491"/>
      <c r="AK5" s="491"/>
      <c r="AL5" s="491"/>
      <c r="AM5" s="491"/>
      <c r="AN5" s="491"/>
      <c r="AO5" s="491"/>
      <c r="AP5" s="491"/>
      <c r="AQ5" s="491"/>
      <c r="AR5" s="491"/>
      <c r="AS5" s="491"/>
      <c r="AT5" s="491"/>
      <c r="AU5" s="491"/>
      <c r="AV5" s="491"/>
      <c r="AW5" s="491"/>
      <c r="AX5" s="491"/>
      <c r="AY5" s="491"/>
      <c r="AZ5" s="491"/>
      <c r="BA5" s="491"/>
      <c r="BB5" s="491"/>
      <c r="BC5" s="491"/>
      <c r="BD5" s="491">
        <v>4</v>
      </c>
      <c r="BE5" s="491"/>
      <c r="BF5" s="491"/>
      <c r="BG5" s="491"/>
      <c r="BH5" s="491"/>
      <c r="BI5" s="491"/>
      <c r="BJ5" s="491"/>
      <c r="BK5" s="491"/>
      <c r="BL5" s="491"/>
      <c r="BM5" s="491"/>
      <c r="BN5" s="491"/>
      <c r="BO5" s="491"/>
      <c r="BP5" s="491"/>
      <c r="BQ5" s="491"/>
      <c r="BR5" s="491"/>
      <c r="BS5" s="491"/>
      <c r="BT5" s="491">
        <v>5</v>
      </c>
      <c r="BU5" s="491"/>
      <c r="BV5" s="491"/>
      <c r="BW5" s="491"/>
      <c r="BX5" s="491"/>
      <c r="BY5" s="491"/>
      <c r="BZ5" s="491"/>
      <c r="CA5" s="491"/>
      <c r="CB5" s="491"/>
      <c r="CC5" s="491"/>
      <c r="CD5" s="491"/>
      <c r="CE5" s="491"/>
      <c r="CF5" s="491"/>
      <c r="CG5" s="491"/>
      <c r="CH5" s="491"/>
      <c r="CI5" s="491"/>
      <c r="CJ5" s="491">
        <v>6</v>
      </c>
      <c r="CK5" s="491"/>
      <c r="CL5" s="491"/>
      <c r="CM5" s="491"/>
      <c r="CN5" s="491"/>
      <c r="CO5" s="491"/>
      <c r="CP5" s="491"/>
      <c r="CQ5" s="491"/>
      <c r="CR5" s="491"/>
      <c r="CS5" s="491"/>
      <c r="CT5" s="491"/>
      <c r="CU5" s="491"/>
      <c r="CV5" s="491"/>
      <c r="CW5" s="491"/>
      <c r="CX5" s="491"/>
      <c r="CY5" s="491"/>
      <c r="CZ5" s="491"/>
      <c r="DA5" s="491"/>
    </row>
    <row r="6" spans="1:105" s="114" customFormat="1" ht="27.6" customHeight="1" x14ac:dyDescent="0.3">
      <c r="A6" s="467" t="s">
        <v>276</v>
      </c>
      <c r="B6" s="467"/>
      <c r="C6" s="467"/>
      <c r="D6" s="467"/>
      <c r="E6" s="467"/>
      <c r="F6" s="467"/>
      <c r="G6" s="492" t="s">
        <v>691</v>
      </c>
      <c r="H6" s="492"/>
      <c r="I6" s="492"/>
      <c r="J6" s="492"/>
      <c r="K6" s="492"/>
      <c r="L6" s="492"/>
      <c r="M6" s="492"/>
      <c r="N6" s="492"/>
      <c r="O6" s="492"/>
      <c r="P6" s="492"/>
      <c r="Q6" s="492"/>
      <c r="R6" s="492"/>
      <c r="S6" s="492"/>
      <c r="T6" s="492"/>
      <c r="U6" s="492"/>
      <c r="V6" s="492"/>
      <c r="W6" s="492"/>
      <c r="X6" s="492"/>
      <c r="Y6" s="492"/>
      <c r="Z6" s="492"/>
      <c r="AA6" s="492"/>
      <c r="AB6" s="492"/>
      <c r="AC6" s="492"/>
      <c r="AD6" s="492"/>
      <c r="AE6" s="471">
        <v>100</v>
      </c>
      <c r="AF6" s="471"/>
      <c r="AG6" s="471"/>
      <c r="AH6" s="471"/>
      <c r="AI6" s="471"/>
      <c r="AJ6" s="471"/>
      <c r="AK6" s="471"/>
      <c r="AL6" s="471"/>
      <c r="AM6" s="471"/>
      <c r="AN6" s="471"/>
      <c r="AO6" s="471"/>
      <c r="AP6" s="471"/>
      <c r="AQ6" s="471"/>
      <c r="AR6" s="471"/>
      <c r="AS6" s="471"/>
      <c r="AT6" s="471"/>
      <c r="AU6" s="471"/>
      <c r="AV6" s="471"/>
      <c r="AW6" s="471"/>
      <c r="AX6" s="471"/>
      <c r="AY6" s="471"/>
      <c r="AZ6" s="471"/>
      <c r="BA6" s="471"/>
      <c r="BB6" s="471"/>
      <c r="BC6" s="471"/>
      <c r="BD6" s="471">
        <v>6</v>
      </c>
      <c r="BE6" s="471"/>
      <c r="BF6" s="471"/>
      <c r="BG6" s="471"/>
      <c r="BH6" s="471"/>
      <c r="BI6" s="471"/>
      <c r="BJ6" s="471"/>
      <c r="BK6" s="471"/>
      <c r="BL6" s="471"/>
      <c r="BM6" s="471"/>
      <c r="BN6" s="471"/>
      <c r="BO6" s="471"/>
      <c r="BP6" s="471"/>
      <c r="BQ6" s="471"/>
      <c r="BR6" s="471"/>
      <c r="BS6" s="471"/>
      <c r="BT6" s="471">
        <v>71</v>
      </c>
      <c r="BU6" s="471"/>
      <c r="BV6" s="471"/>
      <c r="BW6" s="471"/>
      <c r="BX6" s="471"/>
      <c r="BY6" s="471"/>
      <c r="BZ6" s="471"/>
      <c r="CA6" s="471"/>
      <c r="CB6" s="471"/>
      <c r="CC6" s="471"/>
      <c r="CD6" s="471"/>
      <c r="CE6" s="471"/>
      <c r="CF6" s="471"/>
      <c r="CG6" s="471"/>
      <c r="CH6" s="471"/>
      <c r="CI6" s="471"/>
      <c r="CJ6" s="472">
        <v>7100</v>
      </c>
      <c r="CK6" s="472"/>
      <c r="CL6" s="472"/>
      <c r="CM6" s="472"/>
      <c r="CN6" s="472"/>
      <c r="CO6" s="472"/>
      <c r="CP6" s="472"/>
      <c r="CQ6" s="472"/>
      <c r="CR6" s="472"/>
      <c r="CS6" s="472"/>
      <c r="CT6" s="472"/>
      <c r="CU6" s="472"/>
      <c r="CV6" s="472"/>
      <c r="CW6" s="472"/>
      <c r="CX6" s="472"/>
      <c r="CY6" s="472"/>
      <c r="CZ6" s="472"/>
      <c r="DA6" s="472"/>
    </row>
    <row r="7" spans="1:105" s="114" customFormat="1" ht="27.6" customHeight="1" x14ac:dyDescent="0.3">
      <c r="A7" s="467" t="s">
        <v>284</v>
      </c>
      <c r="B7" s="467"/>
      <c r="C7" s="467"/>
      <c r="D7" s="467"/>
      <c r="E7" s="467"/>
      <c r="F7" s="467"/>
      <c r="G7" s="492" t="s">
        <v>692</v>
      </c>
      <c r="H7" s="492"/>
      <c r="I7" s="492"/>
      <c r="J7" s="492"/>
      <c r="K7" s="492"/>
      <c r="L7" s="492"/>
      <c r="M7" s="492"/>
      <c r="N7" s="492"/>
      <c r="O7" s="492"/>
      <c r="P7" s="492"/>
      <c r="Q7" s="492"/>
      <c r="R7" s="492"/>
      <c r="S7" s="492"/>
      <c r="T7" s="492"/>
      <c r="U7" s="492"/>
      <c r="V7" s="492"/>
      <c r="W7" s="492"/>
      <c r="X7" s="492"/>
      <c r="Y7" s="492"/>
      <c r="Z7" s="492"/>
      <c r="AA7" s="492"/>
      <c r="AB7" s="492"/>
      <c r="AC7" s="492"/>
      <c r="AD7" s="492"/>
      <c r="AE7" s="471">
        <v>550</v>
      </c>
      <c r="AF7" s="471"/>
      <c r="AG7" s="471"/>
      <c r="AH7" s="471"/>
      <c r="AI7" s="471"/>
      <c r="AJ7" s="471"/>
      <c r="AK7" s="471"/>
      <c r="AL7" s="471"/>
      <c r="AM7" s="471"/>
      <c r="AN7" s="471"/>
      <c r="AO7" s="471"/>
      <c r="AP7" s="471"/>
      <c r="AQ7" s="471"/>
      <c r="AR7" s="471"/>
      <c r="AS7" s="471"/>
      <c r="AT7" s="471"/>
      <c r="AU7" s="471"/>
      <c r="AV7" s="471"/>
      <c r="AW7" s="471"/>
      <c r="AX7" s="471"/>
      <c r="AY7" s="471"/>
      <c r="AZ7" s="471"/>
      <c r="BA7" s="471"/>
      <c r="BB7" s="471"/>
      <c r="BC7" s="471"/>
      <c r="BD7" s="471">
        <v>2</v>
      </c>
      <c r="BE7" s="471"/>
      <c r="BF7" s="471"/>
      <c r="BG7" s="471"/>
      <c r="BH7" s="471"/>
      <c r="BI7" s="471"/>
      <c r="BJ7" s="471"/>
      <c r="BK7" s="471"/>
      <c r="BL7" s="471"/>
      <c r="BM7" s="471"/>
      <c r="BN7" s="471"/>
      <c r="BO7" s="471"/>
      <c r="BP7" s="471"/>
      <c r="BQ7" s="471"/>
      <c r="BR7" s="471"/>
      <c r="BS7" s="471"/>
      <c r="BT7" s="471">
        <v>19</v>
      </c>
      <c r="BU7" s="471"/>
      <c r="BV7" s="471"/>
      <c r="BW7" s="471"/>
      <c r="BX7" s="471"/>
      <c r="BY7" s="471"/>
      <c r="BZ7" s="471"/>
      <c r="CA7" s="471"/>
      <c r="CB7" s="471"/>
      <c r="CC7" s="471"/>
      <c r="CD7" s="471"/>
      <c r="CE7" s="471"/>
      <c r="CF7" s="471"/>
      <c r="CG7" s="471"/>
      <c r="CH7" s="471"/>
      <c r="CI7" s="471"/>
      <c r="CJ7" s="472">
        <v>10450</v>
      </c>
      <c r="CK7" s="472"/>
      <c r="CL7" s="472"/>
      <c r="CM7" s="472"/>
      <c r="CN7" s="472"/>
      <c r="CO7" s="472"/>
      <c r="CP7" s="472"/>
      <c r="CQ7" s="472"/>
      <c r="CR7" s="472"/>
      <c r="CS7" s="472"/>
      <c r="CT7" s="472"/>
      <c r="CU7" s="472"/>
      <c r="CV7" s="472"/>
      <c r="CW7" s="472"/>
      <c r="CX7" s="472"/>
      <c r="CY7" s="472"/>
      <c r="CZ7" s="472"/>
      <c r="DA7" s="472"/>
    </row>
    <row r="8" spans="1:105" s="114" customFormat="1" ht="27.6" customHeight="1" x14ac:dyDescent="0.3">
      <c r="A8" s="467" t="s">
        <v>295</v>
      </c>
      <c r="B8" s="467"/>
      <c r="C8" s="467"/>
      <c r="D8" s="467"/>
      <c r="E8" s="467"/>
      <c r="F8" s="467"/>
      <c r="G8" s="492" t="s">
        <v>693</v>
      </c>
      <c r="H8" s="492"/>
      <c r="I8" s="492"/>
      <c r="J8" s="492"/>
      <c r="K8" s="492"/>
      <c r="L8" s="492"/>
      <c r="M8" s="492"/>
      <c r="N8" s="492"/>
      <c r="O8" s="492"/>
      <c r="P8" s="492"/>
      <c r="Q8" s="492"/>
      <c r="R8" s="492"/>
      <c r="S8" s="492"/>
      <c r="T8" s="492"/>
      <c r="U8" s="492"/>
      <c r="V8" s="492"/>
      <c r="W8" s="492"/>
      <c r="X8" s="492"/>
      <c r="Y8" s="492"/>
      <c r="Z8" s="492"/>
      <c r="AA8" s="492"/>
      <c r="AB8" s="492"/>
      <c r="AC8" s="492"/>
      <c r="AD8" s="492"/>
      <c r="AE8" s="471">
        <v>1550</v>
      </c>
      <c r="AF8" s="471"/>
      <c r="AG8" s="471"/>
      <c r="AH8" s="471"/>
      <c r="AI8" s="471"/>
      <c r="AJ8" s="471"/>
      <c r="AK8" s="471"/>
      <c r="AL8" s="471"/>
      <c r="AM8" s="471"/>
      <c r="AN8" s="471"/>
      <c r="AO8" s="471"/>
      <c r="AP8" s="471"/>
      <c r="AQ8" s="471"/>
      <c r="AR8" s="471"/>
      <c r="AS8" s="471"/>
      <c r="AT8" s="471"/>
      <c r="AU8" s="471"/>
      <c r="AV8" s="471"/>
      <c r="AW8" s="471"/>
      <c r="AX8" s="471"/>
      <c r="AY8" s="471"/>
      <c r="AZ8" s="471"/>
      <c r="BA8" s="471"/>
      <c r="BB8" s="471"/>
      <c r="BC8" s="471"/>
      <c r="BD8" s="471">
        <v>11</v>
      </c>
      <c r="BE8" s="471"/>
      <c r="BF8" s="471"/>
      <c r="BG8" s="471"/>
      <c r="BH8" s="471"/>
      <c r="BI8" s="471"/>
      <c r="BJ8" s="471"/>
      <c r="BK8" s="471"/>
      <c r="BL8" s="471"/>
      <c r="BM8" s="471"/>
      <c r="BN8" s="471"/>
      <c r="BO8" s="471"/>
      <c r="BP8" s="471"/>
      <c r="BQ8" s="471"/>
      <c r="BR8" s="471"/>
      <c r="BS8" s="471"/>
      <c r="BT8" s="471"/>
      <c r="BU8" s="471"/>
      <c r="BV8" s="471"/>
      <c r="BW8" s="471"/>
      <c r="BX8" s="471"/>
      <c r="BY8" s="471"/>
      <c r="BZ8" s="471"/>
      <c r="CA8" s="471"/>
      <c r="CB8" s="471"/>
      <c r="CC8" s="471"/>
      <c r="CD8" s="471"/>
      <c r="CE8" s="471"/>
      <c r="CF8" s="471"/>
      <c r="CG8" s="471"/>
      <c r="CH8" s="471"/>
      <c r="CI8" s="471"/>
      <c r="CJ8" s="472">
        <v>29033.11</v>
      </c>
      <c r="CK8" s="472"/>
      <c r="CL8" s="472"/>
      <c r="CM8" s="472"/>
      <c r="CN8" s="472"/>
      <c r="CO8" s="472"/>
      <c r="CP8" s="472"/>
      <c r="CQ8" s="472"/>
      <c r="CR8" s="472"/>
      <c r="CS8" s="472"/>
      <c r="CT8" s="472"/>
      <c r="CU8" s="472"/>
      <c r="CV8" s="472"/>
      <c r="CW8" s="472"/>
      <c r="CX8" s="472"/>
      <c r="CY8" s="472"/>
      <c r="CZ8" s="472"/>
      <c r="DA8" s="472"/>
    </row>
    <row r="9" spans="1:105" s="114" customFormat="1" ht="15" customHeight="1" x14ac:dyDescent="0.3">
      <c r="A9" s="467"/>
      <c r="B9" s="467"/>
      <c r="C9" s="467"/>
      <c r="D9" s="467"/>
      <c r="E9" s="467"/>
      <c r="F9" s="467"/>
      <c r="G9" s="498" t="s">
        <v>261</v>
      </c>
      <c r="H9" s="498"/>
      <c r="I9" s="498"/>
      <c r="J9" s="498"/>
      <c r="K9" s="498"/>
      <c r="L9" s="498"/>
      <c r="M9" s="498"/>
      <c r="N9" s="498"/>
      <c r="O9" s="498"/>
      <c r="P9" s="498"/>
      <c r="Q9" s="498"/>
      <c r="R9" s="498"/>
      <c r="S9" s="498"/>
      <c r="T9" s="498"/>
      <c r="U9" s="498"/>
      <c r="V9" s="498"/>
      <c r="W9" s="498"/>
      <c r="X9" s="498"/>
      <c r="Y9" s="498"/>
      <c r="Z9" s="498"/>
      <c r="AA9" s="498"/>
      <c r="AB9" s="498"/>
      <c r="AC9" s="498"/>
      <c r="AD9" s="499"/>
      <c r="AE9" s="471" t="s">
        <v>7</v>
      </c>
      <c r="AF9" s="471"/>
      <c r="AG9" s="471"/>
      <c r="AH9" s="471"/>
      <c r="AI9" s="471"/>
      <c r="AJ9" s="471"/>
      <c r="AK9" s="471"/>
      <c r="AL9" s="471"/>
      <c r="AM9" s="471"/>
      <c r="AN9" s="471"/>
      <c r="AO9" s="471"/>
      <c r="AP9" s="471"/>
      <c r="AQ9" s="471"/>
      <c r="AR9" s="471"/>
      <c r="AS9" s="471"/>
      <c r="AT9" s="471"/>
      <c r="AU9" s="471"/>
      <c r="AV9" s="471"/>
      <c r="AW9" s="471"/>
      <c r="AX9" s="471"/>
      <c r="AY9" s="471"/>
      <c r="AZ9" s="471"/>
      <c r="BA9" s="471"/>
      <c r="BB9" s="471"/>
      <c r="BC9" s="471"/>
      <c r="BD9" s="471" t="s">
        <v>7</v>
      </c>
      <c r="BE9" s="471"/>
      <c r="BF9" s="471"/>
      <c r="BG9" s="471"/>
      <c r="BH9" s="471"/>
      <c r="BI9" s="471"/>
      <c r="BJ9" s="471"/>
      <c r="BK9" s="471"/>
      <c r="BL9" s="471"/>
      <c r="BM9" s="471"/>
      <c r="BN9" s="471"/>
      <c r="BO9" s="471"/>
      <c r="BP9" s="471"/>
      <c r="BQ9" s="471"/>
      <c r="BR9" s="471"/>
      <c r="BS9" s="471"/>
      <c r="BT9" s="471" t="s">
        <v>7</v>
      </c>
      <c r="BU9" s="471"/>
      <c r="BV9" s="471"/>
      <c r="BW9" s="471"/>
      <c r="BX9" s="471"/>
      <c r="BY9" s="471"/>
      <c r="BZ9" s="471"/>
      <c r="CA9" s="471"/>
      <c r="CB9" s="471"/>
      <c r="CC9" s="471"/>
      <c r="CD9" s="471"/>
      <c r="CE9" s="471"/>
      <c r="CF9" s="471"/>
      <c r="CG9" s="471"/>
      <c r="CH9" s="471"/>
      <c r="CI9" s="471"/>
      <c r="CJ9" s="493">
        <v>46583.11</v>
      </c>
      <c r="CK9" s="493"/>
      <c r="CL9" s="493"/>
      <c r="CM9" s="493"/>
      <c r="CN9" s="493"/>
      <c r="CO9" s="493"/>
      <c r="CP9" s="493"/>
      <c r="CQ9" s="493"/>
      <c r="CR9" s="493"/>
      <c r="CS9" s="493"/>
      <c r="CT9" s="493"/>
      <c r="CU9" s="493"/>
      <c r="CV9" s="493"/>
      <c r="CW9" s="493"/>
      <c r="CX9" s="493"/>
      <c r="CY9" s="493"/>
      <c r="CZ9" s="493"/>
      <c r="DA9" s="493"/>
    </row>
    <row r="11" spans="1:105" s="109" customFormat="1" ht="13.8" x14ac:dyDescent="0.25">
      <c r="A11" s="474" t="s">
        <v>268</v>
      </c>
      <c r="B11" s="474"/>
      <c r="C11" s="474"/>
      <c r="D11" s="474"/>
      <c r="E11" s="474"/>
      <c r="F11" s="474"/>
      <c r="G11" s="474"/>
      <c r="H11" s="474"/>
      <c r="I11" s="474"/>
      <c r="J11" s="474"/>
      <c r="K11" s="474"/>
      <c r="L11" s="474"/>
      <c r="M11" s="474"/>
      <c r="N11" s="474"/>
      <c r="O11" s="474"/>
      <c r="P11" s="474"/>
      <c r="Q11" s="474"/>
      <c r="R11" s="474"/>
      <c r="S11" s="474"/>
      <c r="T11" s="474"/>
      <c r="U11" s="474"/>
      <c r="V11" s="474"/>
      <c r="W11" s="474"/>
      <c r="X11" s="474"/>
      <c r="Y11" s="474"/>
      <c r="Z11" s="474"/>
      <c r="AA11" s="474"/>
      <c r="AB11" s="474"/>
      <c r="AC11" s="474"/>
      <c r="AD11" s="474"/>
      <c r="AE11" s="474"/>
      <c r="AF11" s="474"/>
      <c r="AG11" s="474"/>
      <c r="AH11" s="474"/>
      <c r="AI11" s="474"/>
      <c r="AJ11" s="474"/>
      <c r="AK11" s="474"/>
      <c r="AL11" s="474"/>
      <c r="AM11" s="474"/>
      <c r="AN11" s="474"/>
      <c r="AO11" s="474"/>
      <c r="AP11" s="474"/>
      <c r="AQ11" s="474"/>
      <c r="AR11" s="474"/>
      <c r="AS11" s="474"/>
      <c r="AT11" s="474"/>
      <c r="AU11" s="474"/>
      <c r="AV11" s="474"/>
      <c r="AW11" s="474"/>
      <c r="AX11" s="474"/>
      <c r="AY11" s="474"/>
      <c r="AZ11" s="474"/>
      <c r="BA11" s="474"/>
      <c r="BB11" s="474"/>
      <c r="BC11" s="474"/>
      <c r="BD11" s="474"/>
      <c r="BE11" s="474"/>
      <c r="BF11" s="474"/>
      <c r="BG11" s="474"/>
      <c r="BH11" s="474"/>
      <c r="BI11" s="474"/>
      <c r="BJ11" s="474"/>
      <c r="BK11" s="474"/>
      <c r="BL11" s="474"/>
      <c r="BM11" s="474"/>
      <c r="BN11" s="474"/>
      <c r="BO11" s="474"/>
      <c r="BP11" s="474"/>
      <c r="BQ11" s="474"/>
      <c r="BR11" s="474"/>
      <c r="BS11" s="474"/>
      <c r="BT11" s="474"/>
      <c r="BU11" s="474"/>
      <c r="BV11" s="474"/>
      <c r="BW11" s="474"/>
      <c r="BX11" s="474"/>
      <c r="BY11" s="474"/>
      <c r="BZ11" s="474"/>
      <c r="CA11" s="474"/>
      <c r="CB11" s="474"/>
      <c r="CC11" s="474"/>
      <c r="CD11" s="474"/>
      <c r="CE11" s="474"/>
      <c r="CF11" s="474"/>
      <c r="CG11" s="474"/>
      <c r="CH11" s="474"/>
      <c r="CI11" s="474"/>
      <c r="CJ11" s="474"/>
      <c r="CK11" s="474"/>
      <c r="CL11" s="474"/>
      <c r="CM11" s="474"/>
      <c r="CN11" s="474"/>
      <c r="CO11" s="474"/>
      <c r="CP11" s="474"/>
      <c r="CQ11" s="474"/>
      <c r="CR11" s="474"/>
      <c r="CS11" s="474"/>
      <c r="CT11" s="474"/>
      <c r="CU11" s="474"/>
      <c r="CV11" s="474"/>
      <c r="CW11" s="474"/>
      <c r="CX11" s="474"/>
      <c r="CY11" s="474"/>
      <c r="CZ11" s="474"/>
      <c r="DA11" s="474"/>
    </row>
    <row r="12" spans="1:105" ht="10.5" customHeight="1" x14ac:dyDescent="0.25"/>
    <row r="13" spans="1:105" s="112" customFormat="1" ht="55.5" customHeight="1" x14ac:dyDescent="0.3">
      <c r="A13" s="478" t="s">
        <v>251</v>
      </c>
      <c r="B13" s="479"/>
      <c r="C13" s="479"/>
      <c r="D13" s="479"/>
      <c r="E13" s="479"/>
      <c r="F13" s="480"/>
      <c r="G13" s="478" t="s">
        <v>263</v>
      </c>
      <c r="H13" s="479"/>
      <c r="I13" s="479"/>
      <c r="J13" s="479"/>
      <c r="K13" s="479"/>
      <c r="L13" s="479"/>
      <c r="M13" s="479"/>
      <c r="N13" s="479"/>
      <c r="O13" s="479"/>
      <c r="P13" s="479"/>
      <c r="Q13" s="479"/>
      <c r="R13" s="479"/>
      <c r="S13" s="479"/>
      <c r="T13" s="479"/>
      <c r="U13" s="479"/>
      <c r="V13" s="479"/>
      <c r="W13" s="479"/>
      <c r="X13" s="479"/>
      <c r="Y13" s="479"/>
      <c r="Z13" s="479"/>
      <c r="AA13" s="479"/>
      <c r="AB13" s="479"/>
      <c r="AC13" s="479"/>
      <c r="AD13" s="480"/>
      <c r="AE13" s="478" t="s">
        <v>269</v>
      </c>
      <c r="AF13" s="479"/>
      <c r="AG13" s="479"/>
      <c r="AH13" s="479"/>
      <c r="AI13" s="479"/>
      <c r="AJ13" s="479"/>
      <c r="AK13" s="479"/>
      <c r="AL13" s="479"/>
      <c r="AM13" s="479"/>
      <c r="AN13" s="479"/>
      <c r="AO13" s="479"/>
      <c r="AP13" s="479"/>
      <c r="AQ13" s="479"/>
      <c r="AR13" s="479"/>
      <c r="AS13" s="479"/>
      <c r="AT13" s="479"/>
      <c r="AU13" s="479"/>
      <c r="AV13" s="479"/>
      <c r="AW13" s="479"/>
      <c r="AX13" s="479"/>
      <c r="AY13" s="480"/>
      <c r="AZ13" s="478" t="s">
        <v>270</v>
      </c>
      <c r="BA13" s="479"/>
      <c r="BB13" s="479"/>
      <c r="BC13" s="479"/>
      <c r="BD13" s="479"/>
      <c r="BE13" s="479"/>
      <c r="BF13" s="479"/>
      <c r="BG13" s="479"/>
      <c r="BH13" s="479"/>
      <c r="BI13" s="479"/>
      <c r="BJ13" s="479"/>
      <c r="BK13" s="479"/>
      <c r="BL13" s="479"/>
      <c r="BM13" s="479"/>
      <c r="BN13" s="479"/>
      <c r="BO13" s="479"/>
      <c r="BP13" s="479"/>
      <c r="BQ13" s="480"/>
      <c r="BR13" s="478" t="s">
        <v>271</v>
      </c>
      <c r="BS13" s="479"/>
      <c r="BT13" s="479"/>
      <c r="BU13" s="479"/>
      <c r="BV13" s="479"/>
      <c r="BW13" s="479"/>
      <c r="BX13" s="479"/>
      <c r="BY13" s="479"/>
      <c r="BZ13" s="479"/>
      <c r="CA13" s="479"/>
      <c r="CB13" s="479"/>
      <c r="CC13" s="479"/>
      <c r="CD13" s="479"/>
      <c r="CE13" s="479"/>
      <c r="CF13" s="479"/>
      <c r="CG13" s="479"/>
      <c r="CH13" s="479"/>
      <c r="CI13" s="480"/>
      <c r="CJ13" s="478" t="s">
        <v>267</v>
      </c>
      <c r="CK13" s="479"/>
      <c r="CL13" s="479"/>
      <c r="CM13" s="479"/>
      <c r="CN13" s="479"/>
      <c r="CO13" s="479"/>
      <c r="CP13" s="479"/>
      <c r="CQ13" s="479"/>
      <c r="CR13" s="479"/>
      <c r="CS13" s="479"/>
      <c r="CT13" s="479"/>
      <c r="CU13" s="479"/>
      <c r="CV13" s="479"/>
      <c r="CW13" s="479"/>
      <c r="CX13" s="479"/>
      <c r="CY13" s="479"/>
      <c r="CZ13" s="479"/>
      <c r="DA13" s="480"/>
    </row>
    <row r="14" spans="1:105" s="113" customFormat="1" ht="13.2" x14ac:dyDescent="0.3">
      <c r="A14" s="491">
        <v>1</v>
      </c>
      <c r="B14" s="491"/>
      <c r="C14" s="491"/>
      <c r="D14" s="491"/>
      <c r="E14" s="491"/>
      <c r="F14" s="491"/>
      <c r="G14" s="491">
        <v>2</v>
      </c>
      <c r="H14" s="491"/>
      <c r="I14" s="491"/>
      <c r="J14" s="491"/>
      <c r="K14" s="491"/>
      <c r="L14" s="491"/>
      <c r="M14" s="491"/>
      <c r="N14" s="491"/>
      <c r="O14" s="491"/>
      <c r="P14" s="491"/>
      <c r="Q14" s="491"/>
      <c r="R14" s="491"/>
      <c r="S14" s="491"/>
      <c r="T14" s="491"/>
      <c r="U14" s="491"/>
      <c r="V14" s="491"/>
      <c r="W14" s="491"/>
      <c r="X14" s="491"/>
      <c r="Y14" s="491"/>
      <c r="Z14" s="491"/>
      <c r="AA14" s="491"/>
      <c r="AB14" s="491"/>
      <c r="AC14" s="491"/>
      <c r="AD14" s="491"/>
      <c r="AE14" s="491">
        <v>3</v>
      </c>
      <c r="AF14" s="491"/>
      <c r="AG14" s="491"/>
      <c r="AH14" s="491"/>
      <c r="AI14" s="491"/>
      <c r="AJ14" s="491"/>
      <c r="AK14" s="491"/>
      <c r="AL14" s="491"/>
      <c r="AM14" s="491"/>
      <c r="AN14" s="491"/>
      <c r="AO14" s="491"/>
      <c r="AP14" s="491"/>
      <c r="AQ14" s="491"/>
      <c r="AR14" s="491"/>
      <c r="AS14" s="491"/>
      <c r="AT14" s="491"/>
      <c r="AU14" s="491"/>
      <c r="AV14" s="491"/>
      <c r="AW14" s="491"/>
      <c r="AX14" s="491"/>
      <c r="AY14" s="491"/>
      <c r="AZ14" s="491">
        <v>4</v>
      </c>
      <c r="BA14" s="491"/>
      <c r="BB14" s="491"/>
      <c r="BC14" s="491"/>
      <c r="BD14" s="491"/>
      <c r="BE14" s="491"/>
      <c r="BF14" s="491"/>
      <c r="BG14" s="491"/>
      <c r="BH14" s="491"/>
      <c r="BI14" s="491"/>
      <c r="BJ14" s="491"/>
      <c r="BK14" s="491"/>
      <c r="BL14" s="491"/>
      <c r="BM14" s="491"/>
      <c r="BN14" s="491"/>
      <c r="BO14" s="491"/>
      <c r="BP14" s="491"/>
      <c r="BQ14" s="491"/>
      <c r="BR14" s="491">
        <v>5</v>
      </c>
      <c r="BS14" s="491"/>
      <c r="BT14" s="491"/>
      <c r="BU14" s="491"/>
      <c r="BV14" s="491"/>
      <c r="BW14" s="491"/>
      <c r="BX14" s="491"/>
      <c r="BY14" s="491"/>
      <c r="BZ14" s="491"/>
      <c r="CA14" s="491"/>
      <c r="CB14" s="491"/>
      <c r="CC14" s="491"/>
      <c r="CD14" s="491"/>
      <c r="CE14" s="491"/>
      <c r="CF14" s="491"/>
      <c r="CG14" s="491"/>
      <c r="CH14" s="491"/>
      <c r="CI14" s="491"/>
      <c r="CJ14" s="491">
        <v>6</v>
      </c>
      <c r="CK14" s="491"/>
      <c r="CL14" s="491"/>
      <c r="CM14" s="491"/>
      <c r="CN14" s="491"/>
      <c r="CO14" s="491"/>
      <c r="CP14" s="491"/>
      <c r="CQ14" s="491"/>
      <c r="CR14" s="491"/>
      <c r="CS14" s="491"/>
      <c r="CT14" s="491"/>
      <c r="CU14" s="491"/>
      <c r="CV14" s="491"/>
      <c r="CW14" s="491"/>
      <c r="CX14" s="491"/>
      <c r="CY14" s="491"/>
      <c r="CZ14" s="491"/>
      <c r="DA14" s="491"/>
    </row>
    <row r="15" spans="1:105" s="114" customFormat="1" ht="25.5" customHeight="1" x14ac:dyDescent="0.3">
      <c r="A15" s="467" t="s">
        <v>377</v>
      </c>
      <c r="B15" s="467"/>
      <c r="C15" s="467"/>
      <c r="D15" s="467"/>
      <c r="E15" s="467"/>
      <c r="F15" s="467"/>
      <c r="G15" s="492" t="s">
        <v>484</v>
      </c>
      <c r="H15" s="492"/>
      <c r="I15" s="492"/>
      <c r="J15" s="492"/>
      <c r="K15" s="492"/>
      <c r="L15" s="492"/>
      <c r="M15" s="492"/>
      <c r="N15" s="492"/>
      <c r="O15" s="492"/>
      <c r="P15" s="492"/>
      <c r="Q15" s="492"/>
      <c r="R15" s="492"/>
      <c r="S15" s="492"/>
      <c r="T15" s="492"/>
      <c r="U15" s="492"/>
      <c r="V15" s="492"/>
      <c r="W15" s="492"/>
      <c r="X15" s="492"/>
      <c r="Y15" s="492"/>
      <c r="Z15" s="492"/>
      <c r="AA15" s="492"/>
      <c r="AB15" s="492"/>
      <c r="AC15" s="492"/>
      <c r="AD15" s="492"/>
      <c r="AE15" s="471">
        <v>1</v>
      </c>
      <c r="AF15" s="471"/>
      <c r="AG15" s="471"/>
      <c r="AH15" s="471"/>
      <c r="AI15" s="471"/>
      <c r="AJ15" s="471"/>
      <c r="AK15" s="471"/>
      <c r="AL15" s="471"/>
      <c r="AM15" s="471"/>
      <c r="AN15" s="471"/>
      <c r="AO15" s="471"/>
      <c r="AP15" s="471"/>
      <c r="AQ15" s="471"/>
      <c r="AR15" s="471"/>
      <c r="AS15" s="471"/>
      <c r="AT15" s="471"/>
      <c r="AU15" s="471"/>
      <c r="AV15" s="471"/>
      <c r="AW15" s="471"/>
      <c r="AX15" s="471"/>
      <c r="AY15" s="471"/>
      <c r="AZ15" s="471">
        <v>10</v>
      </c>
      <c r="BA15" s="471"/>
      <c r="BB15" s="471"/>
      <c r="BC15" s="471"/>
      <c r="BD15" s="471"/>
      <c r="BE15" s="471"/>
      <c r="BF15" s="471"/>
      <c r="BG15" s="471"/>
      <c r="BH15" s="471"/>
      <c r="BI15" s="471"/>
      <c r="BJ15" s="471"/>
      <c r="BK15" s="471"/>
      <c r="BL15" s="471"/>
      <c r="BM15" s="471"/>
      <c r="BN15" s="471"/>
      <c r="BO15" s="471"/>
      <c r="BP15" s="471"/>
      <c r="BQ15" s="471"/>
      <c r="BR15" s="472">
        <v>6514.23</v>
      </c>
      <c r="BS15" s="472"/>
      <c r="BT15" s="472"/>
      <c r="BU15" s="472"/>
      <c r="BV15" s="472"/>
      <c r="BW15" s="472"/>
      <c r="BX15" s="472"/>
      <c r="BY15" s="472"/>
      <c r="BZ15" s="472"/>
      <c r="CA15" s="472"/>
      <c r="CB15" s="472"/>
      <c r="CC15" s="472"/>
      <c r="CD15" s="472"/>
      <c r="CE15" s="472"/>
      <c r="CF15" s="472"/>
      <c r="CG15" s="472"/>
      <c r="CH15" s="472"/>
      <c r="CI15" s="472"/>
      <c r="CJ15" s="472">
        <f>AE15*AZ15*BR15</f>
        <v>65142.299999999996</v>
      </c>
      <c r="CK15" s="472"/>
      <c r="CL15" s="472"/>
      <c r="CM15" s="472"/>
      <c r="CN15" s="472"/>
      <c r="CO15" s="472"/>
      <c r="CP15" s="472"/>
      <c r="CQ15" s="472"/>
      <c r="CR15" s="472"/>
      <c r="CS15" s="472"/>
      <c r="CT15" s="472"/>
      <c r="CU15" s="472"/>
      <c r="CV15" s="472"/>
      <c r="CW15" s="472"/>
      <c r="CX15" s="472"/>
      <c r="CY15" s="472"/>
      <c r="CZ15" s="472"/>
      <c r="DA15" s="472"/>
    </row>
    <row r="16" spans="1:105" s="114" customFormat="1" ht="24" customHeight="1" x14ac:dyDescent="0.3">
      <c r="A16" s="467" t="s">
        <v>378</v>
      </c>
      <c r="B16" s="467"/>
      <c r="C16" s="467"/>
      <c r="D16" s="467"/>
      <c r="E16" s="467"/>
      <c r="F16" s="467"/>
      <c r="G16" s="492" t="s">
        <v>484</v>
      </c>
      <c r="H16" s="492"/>
      <c r="I16" s="492"/>
      <c r="J16" s="492"/>
      <c r="K16" s="492"/>
      <c r="L16" s="492"/>
      <c r="M16" s="492"/>
      <c r="N16" s="492"/>
      <c r="O16" s="492"/>
      <c r="P16" s="492"/>
      <c r="Q16" s="492"/>
      <c r="R16" s="492"/>
      <c r="S16" s="492"/>
      <c r="T16" s="492"/>
      <c r="U16" s="492"/>
      <c r="V16" s="492"/>
      <c r="W16" s="492"/>
      <c r="X16" s="492"/>
      <c r="Y16" s="492"/>
      <c r="Z16" s="492"/>
      <c r="AA16" s="492"/>
      <c r="AB16" s="492"/>
      <c r="AC16" s="492"/>
      <c r="AD16" s="492"/>
      <c r="AE16" s="471">
        <v>1</v>
      </c>
      <c r="AF16" s="471"/>
      <c r="AG16" s="471"/>
      <c r="AH16" s="471"/>
      <c r="AI16" s="471"/>
      <c r="AJ16" s="471"/>
      <c r="AK16" s="471"/>
      <c r="AL16" s="471"/>
      <c r="AM16" s="471"/>
      <c r="AN16" s="471"/>
      <c r="AO16" s="471"/>
      <c r="AP16" s="471"/>
      <c r="AQ16" s="471"/>
      <c r="AR16" s="471"/>
      <c r="AS16" s="471"/>
      <c r="AT16" s="471"/>
      <c r="AU16" s="471"/>
      <c r="AV16" s="471"/>
      <c r="AW16" s="471"/>
      <c r="AX16" s="471"/>
      <c r="AY16" s="471"/>
      <c r="AZ16" s="471">
        <v>6</v>
      </c>
      <c r="BA16" s="471"/>
      <c r="BB16" s="471"/>
      <c r="BC16" s="471"/>
      <c r="BD16" s="471"/>
      <c r="BE16" s="471"/>
      <c r="BF16" s="471"/>
      <c r="BG16" s="471"/>
      <c r="BH16" s="471"/>
      <c r="BI16" s="471"/>
      <c r="BJ16" s="471"/>
      <c r="BK16" s="471"/>
      <c r="BL16" s="471"/>
      <c r="BM16" s="471"/>
      <c r="BN16" s="471"/>
      <c r="BO16" s="471"/>
      <c r="BP16" s="471"/>
      <c r="BQ16" s="471"/>
      <c r="BR16" s="472">
        <v>15955.14</v>
      </c>
      <c r="BS16" s="472"/>
      <c r="BT16" s="472"/>
      <c r="BU16" s="472"/>
      <c r="BV16" s="472"/>
      <c r="BW16" s="472"/>
      <c r="BX16" s="472"/>
      <c r="BY16" s="472"/>
      <c r="BZ16" s="472"/>
      <c r="CA16" s="472"/>
      <c r="CB16" s="472"/>
      <c r="CC16" s="472"/>
      <c r="CD16" s="472"/>
      <c r="CE16" s="472"/>
      <c r="CF16" s="472"/>
      <c r="CG16" s="472"/>
      <c r="CH16" s="472"/>
      <c r="CI16" s="472"/>
      <c r="CJ16" s="472">
        <f>AE16*AZ16*BR16</f>
        <v>95730.84</v>
      </c>
      <c r="CK16" s="472"/>
      <c r="CL16" s="472"/>
      <c r="CM16" s="472"/>
      <c r="CN16" s="472"/>
      <c r="CO16" s="472"/>
      <c r="CP16" s="472"/>
      <c r="CQ16" s="472"/>
      <c r="CR16" s="472"/>
      <c r="CS16" s="472"/>
      <c r="CT16" s="472"/>
      <c r="CU16" s="472"/>
      <c r="CV16" s="472"/>
      <c r="CW16" s="472"/>
      <c r="CX16" s="472"/>
      <c r="CY16" s="472"/>
      <c r="CZ16" s="472"/>
      <c r="DA16" s="472"/>
    </row>
    <row r="17" spans="1:105" s="114" customFormat="1" ht="15" customHeight="1" x14ac:dyDescent="0.3">
      <c r="A17" s="467"/>
      <c r="B17" s="467"/>
      <c r="C17" s="467"/>
      <c r="D17" s="467"/>
      <c r="E17" s="467"/>
      <c r="F17" s="467"/>
      <c r="G17" s="498" t="s">
        <v>261</v>
      </c>
      <c r="H17" s="498"/>
      <c r="I17" s="498"/>
      <c r="J17" s="498"/>
      <c r="K17" s="498"/>
      <c r="L17" s="498"/>
      <c r="M17" s="498"/>
      <c r="N17" s="498"/>
      <c r="O17" s="498"/>
      <c r="P17" s="498"/>
      <c r="Q17" s="498"/>
      <c r="R17" s="498"/>
      <c r="S17" s="498"/>
      <c r="T17" s="498"/>
      <c r="U17" s="498"/>
      <c r="V17" s="498"/>
      <c r="W17" s="498"/>
      <c r="X17" s="498"/>
      <c r="Y17" s="498"/>
      <c r="Z17" s="498"/>
      <c r="AA17" s="498"/>
      <c r="AB17" s="498"/>
      <c r="AC17" s="498"/>
      <c r="AD17" s="499"/>
      <c r="AE17" s="471" t="s">
        <v>7</v>
      </c>
      <c r="AF17" s="471"/>
      <c r="AG17" s="471"/>
      <c r="AH17" s="471"/>
      <c r="AI17" s="471"/>
      <c r="AJ17" s="471"/>
      <c r="AK17" s="471"/>
      <c r="AL17" s="471"/>
      <c r="AM17" s="471"/>
      <c r="AN17" s="471"/>
      <c r="AO17" s="471"/>
      <c r="AP17" s="471"/>
      <c r="AQ17" s="471"/>
      <c r="AR17" s="471"/>
      <c r="AS17" s="471"/>
      <c r="AT17" s="471"/>
      <c r="AU17" s="471"/>
      <c r="AV17" s="471"/>
      <c r="AW17" s="471"/>
      <c r="AX17" s="471"/>
      <c r="AY17" s="471"/>
      <c r="AZ17" s="471" t="s">
        <v>7</v>
      </c>
      <c r="BA17" s="471"/>
      <c r="BB17" s="471"/>
      <c r="BC17" s="471"/>
      <c r="BD17" s="471"/>
      <c r="BE17" s="471"/>
      <c r="BF17" s="471"/>
      <c r="BG17" s="471"/>
      <c r="BH17" s="471"/>
      <c r="BI17" s="471"/>
      <c r="BJ17" s="471"/>
      <c r="BK17" s="471"/>
      <c r="BL17" s="471"/>
      <c r="BM17" s="471"/>
      <c r="BN17" s="471"/>
      <c r="BO17" s="471"/>
      <c r="BP17" s="471"/>
      <c r="BQ17" s="471"/>
      <c r="BR17" s="471" t="s">
        <v>7</v>
      </c>
      <c r="BS17" s="471"/>
      <c r="BT17" s="471"/>
      <c r="BU17" s="471"/>
      <c r="BV17" s="471"/>
      <c r="BW17" s="471"/>
      <c r="BX17" s="471"/>
      <c r="BY17" s="471"/>
      <c r="BZ17" s="471"/>
      <c r="CA17" s="471"/>
      <c r="CB17" s="471"/>
      <c r="CC17" s="471"/>
      <c r="CD17" s="471"/>
      <c r="CE17" s="471"/>
      <c r="CF17" s="471"/>
      <c r="CG17" s="471"/>
      <c r="CH17" s="471"/>
      <c r="CI17" s="471"/>
      <c r="CJ17" s="493">
        <f>SUM(CJ15:CJ16)</f>
        <v>160873.13999999998</v>
      </c>
      <c r="CK17" s="493"/>
      <c r="CL17" s="493"/>
      <c r="CM17" s="493"/>
      <c r="CN17" s="493"/>
      <c r="CO17" s="493"/>
      <c r="CP17" s="493"/>
      <c r="CQ17" s="493"/>
      <c r="CR17" s="493"/>
      <c r="CS17" s="493"/>
      <c r="CT17" s="493"/>
      <c r="CU17" s="493"/>
      <c r="CV17" s="493"/>
      <c r="CW17" s="493"/>
      <c r="CX17" s="493"/>
      <c r="CY17" s="493"/>
      <c r="CZ17" s="493"/>
      <c r="DA17" s="493"/>
    </row>
    <row r="19" spans="1:105" s="109" customFormat="1" ht="41.25" customHeight="1" x14ac:dyDescent="0.25">
      <c r="A19" s="544" t="s">
        <v>272</v>
      </c>
      <c r="B19" s="544"/>
      <c r="C19" s="544"/>
      <c r="D19" s="544"/>
      <c r="E19" s="544"/>
      <c r="F19" s="544"/>
      <c r="G19" s="544"/>
      <c r="H19" s="544"/>
      <c r="I19" s="544"/>
      <c r="J19" s="544"/>
      <c r="K19" s="544"/>
      <c r="L19" s="544"/>
      <c r="M19" s="544"/>
      <c r="N19" s="544"/>
      <c r="O19" s="544"/>
      <c r="P19" s="544"/>
      <c r="Q19" s="544"/>
      <c r="R19" s="544"/>
      <c r="S19" s="544"/>
      <c r="T19" s="544"/>
      <c r="U19" s="544"/>
      <c r="V19" s="544"/>
      <c r="W19" s="544"/>
      <c r="X19" s="544"/>
      <c r="Y19" s="544"/>
      <c r="Z19" s="544"/>
      <c r="AA19" s="544"/>
      <c r="AB19" s="544"/>
      <c r="AC19" s="544"/>
      <c r="AD19" s="544"/>
      <c r="AE19" s="544"/>
      <c r="AF19" s="544"/>
      <c r="AG19" s="544"/>
      <c r="AH19" s="544"/>
      <c r="AI19" s="544"/>
      <c r="AJ19" s="544"/>
      <c r="AK19" s="544"/>
      <c r="AL19" s="544"/>
      <c r="AM19" s="544"/>
      <c r="AN19" s="544"/>
      <c r="AO19" s="544"/>
      <c r="AP19" s="544"/>
      <c r="AQ19" s="544"/>
      <c r="AR19" s="544"/>
      <c r="AS19" s="544"/>
      <c r="AT19" s="544"/>
      <c r="AU19" s="544"/>
      <c r="AV19" s="544"/>
      <c r="AW19" s="544"/>
      <c r="AX19" s="544"/>
      <c r="AY19" s="544"/>
      <c r="AZ19" s="544"/>
      <c r="BA19" s="544"/>
      <c r="BB19" s="544"/>
      <c r="BC19" s="544"/>
      <c r="BD19" s="544"/>
      <c r="BE19" s="544"/>
      <c r="BF19" s="544"/>
      <c r="BG19" s="544"/>
      <c r="BH19" s="544"/>
      <c r="BI19" s="544"/>
      <c r="BJ19" s="544"/>
      <c r="BK19" s="544"/>
      <c r="BL19" s="544"/>
      <c r="BM19" s="544"/>
      <c r="BN19" s="544"/>
      <c r="BO19" s="544"/>
      <c r="BP19" s="544"/>
      <c r="BQ19" s="544"/>
      <c r="BR19" s="544"/>
      <c r="BS19" s="544"/>
      <c r="BT19" s="544"/>
      <c r="BU19" s="544"/>
      <c r="BV19" s="544"/>
      <c r="BW19" s="544"/>
      <c r="BX19" s="544"/>
      <c r="BY19" s="544"/>
      <c r="BZ19" s="544"/>
      <c r="CA19" s="544"/>
      <c r="CB19" s="544"/>
      <c r="CC19" s="544"/>
      <c r="CD19" s="544"/>
      <c r="CE19" s="544"/>
      <c r="CF19" s="544"/>
      <c r="CG19" s="544"/>
      <c r="CH19" s="544"/>
      <c r="CI19" s="544"/>
      <c r="CJ19" s="544"/>
      <c r="CK19" s="544"/>
      <c r="CL19" s="544"/>
      <c r="CM19" s="544"/>
      <c r="CN19" s="544"/>
      <c r="CO19" s="544"/>
      <c r="CP19" s="544"/>
      <c r="CQ19" s="544"/>
      <c r="CR19" s="544"/>
      <c r="CS19" s="544"/>
      <c r="CT19" s="544"/>
      <c r="CU19" s="544"/>
      <c r="CV19" s="544"/>
      <c r="CW19" s="544"/>
      <c r="CX19" s="544"/>
      <c r="CY19" s="544"/>
      <c r="CZ19" s="544"/>
      <c r="DA19" s="544"/>
    </row>
    <row r="20" spans="1:105" ht="10.5" customHeight="1" x14ac:dyDescent="0.25"/>
    <row r="21" spans="1:105" ht="55.5" customHeight="1" x14ac:dyDescent="0.25">
      <c r="A21" s="478" t="s">
        <v>251</v>
      </c>
      <c r="B21" s="479"/>
      <c r="C21" s="479"/>
      <c r="D21" s="479"/>
      <c r="E21" s="479"/>
      <c r="F21" s="480"/>
      <c r="G21" s="478" t="s">
        <v>273</v>
      </c>
      <c r="H21" s="479"/>
      <c r="I21" s="479"/>
      <c r="J21" s="479"/>
      <c r="K21" s="479"/>
      <c r="L21" s="479"/>
      <c r="M21" s="479"/>
      <c r="N21" s="479"/>
      <c r="O21" s="479"/>
      <c r="P21" s="479"/>
      <c r="Q21" s="479"/>
      <c r="R21" s="479"/>
      <c r="S21" s="479"/>
      <c r="T21" s="479"/>
      <c r="U21" s="479"/>
      <c r="V21" s="479"/>
      <c r="W21" s="479"/>
      <c r="X21" s="479"/>
      <c r="Y21" s="479"/>
      <c r="Z21" s="479"/>
      <c r="AA21" s="479"/>
      <c r="AB21" s="479"/>
      <c r="AC21" s="479"/>
      <c r="AD21" s="479"/>
      <c r="AE21" s="479"/>
      <c r="AF21" s="479"/>
      <c r="AG21" s="479"/>
      <c r="AH21" s="479"/>
      <c r="AI21" s="479"/>
      <c r="AJ21" s="479"/>
      <c r="AK21" s="479"/>
      <c r="AL21" s="479"/>
      <c r="AM21" s="479"/>
      <c r="AN21" s="479"/>
      <c r="AO21" s="479"/>
      <c r="AP21" s="479"/>
      <c r="AQ21" s="479"/>
      <c r="AR21" s="479"/>
      <c r="AS21" s="479"/>
      <c r="AT21" s="479"/>
      <c r="AU21" s="479"/>
      <c r="AV21" s="479"/>
      <c r="AW21" s="479"/>
      <c r="AX21" s="479"/>
      <c r="AY21" s="479"/>
      <c r="AZ21" s="479"/>
      <c r="BA21" s="479"/>
      <c r="BB21" s="479"/>
      <c r="BC21" s="479"/>
      <c r="BD21" s="479"/>
      <c r="BE21" s="479"/>
      <c r="BF21" s="479"/>
      <c r="BG21" s="479"/>
      <c r="BH21" s="479"/>
      <c r="BI21" s="479"/>
      <c r="BJ21" s="479"/>
      <c r="BK21" s="479"/>
      <c r="BL21" s="479"/>
      <c r="BM21" s="479"/>
      <c r="BN21" s="479"/>
      <c r="BO21" s="479"/>
      <c r="BP21" s="479"/>
      <c r="BQ21" s="479"/>
      <c r="BR21" s="479"/>
      <c r="BS21" s="479"/>
      <c r="BT21" s="479"/>
      <c r="BU21" s="479"/>
      <c r="BV21" s="480"/>
      <c r="BW21" s="478" t="s">
        <v>274</v>
      </c>
      <c r="BX21" s="479"/>
      <c r="BY21" s="479"/>
      <c r="BZ21" s="479"/>
      <c r="CA21" s="479"/>
      <c r="CB21" s="479"/>
      <c r="CC21" s="479"/>
      <c r="CD21" s="479"/>
      <c r="CE21" s="479"/>
      <c r="CF21" s="479"/>
      <c r="CG21" s="479"/>
      <c r="CH21" s="479"/>
      <c r="CI21" s="479"/>
      <c r="CJ21" s="479"/>
      <c r="CK21" s="479"/>
      <c r="CL21" s="480"/>
      <c r="CM21" s="478" t="s">
        <v>275</v>
      </c>
      <c r="CN21" s="479"/>
      <c r="CO21" s="479"/>
      <c r="CP21" s="479"/>
      <c r="CQ21" s="479"/>
      <c r="CR21" s="479"/>
      <c r="CS21" s="479"/>
      <c r="CT21" s="479"/>
      <c r="CU21" s="479"/>
      <c r="CV21" s="479"/>
      <c r="CW21" s="479"/>
      <c r="CX21" s="479"/>
      <c r="CY21" s="479"/>
      <c r="CZ21" s="479"/>
      <c r="DA21" s="480"/>
    </row>
    <row r="22" spans="1:105" s="34" customFormat="1" ht="13.2" x14ac:dyDescent="0.25">
      <c r="A22" s="491">
        <v>1</v>
      </c>
      <c r="B22" s="491"/>
      <c r="C22" s="491"/>
      <c r="D22" s="491"/>
      <c r="E22" s="491"/>
      <c r="F22" s="491"/>
      <c r="G22" s="491">
        <v>2</v>
      </c>
      <c r="H22" s="491"/>
      <c r="I22" s="491"/>
      <c r="J22" s="491"/>
      <c r="K22" s="491"/>
      <c r="L22" s="491"/>
      <c r="M22" s="491"/>
      <c r="N22" s="491"/>
      <c r="O22" s="491"/>
      <c r="P22" s="491"/>
      <c r="Q22" s="491"/>
      <c r="R22" s="491"/>
      <c r="S22" s="491"/>
      <c r="T22" s="491"/>
      <c r="U22" s="491"/>
      <c r="V22" s="491"/>
      <c r="W22" s="491"/>
      <c r="X22" s="491"/>
      <c r="Y22" s="491"/>
      <c r="Z22" s="491"/>
      <c r="AA22" s="491"/>
      <c r="AB22" s="491"/>
      <c r="AC22" s="491"/>
      <c r="AD22" s="491"/>
      <c r="AE22" s="491"/>
      <c r="AF22" s="491"/>
      <c r="AG22" s="491"/>
      <c r="AH22" s="491"/>
      <c r="AI22" s="491"/>
      <c r="AJ22" s="491"/>
      <c r="AK22" s="491"/>
      <c r="AL22" s="491"/>
      <c r="AM22" s="491"/>
      <c r="AN22" s="491"/>
      <c r="AO22" s="491"/>
      <c r="AP22" s="491"/>
      <c r="AQ22" s="491"/>
      <c r="AR22" s="491"/>
      <c r="AS22" s="491"/>
      <c r="AT22" s="491"/>
      <c r="AU22" s="491"/>
      <c r="AV22" s="491"/>
      <c r="AW22" s="491"/>
      <c r="AX22" s="491"/>
      <c r="AY22" s="491"/>
      <c r="AZ22" s="491"/>
      <c r="BA22" s="491"/>
      <c r="BB22" s="491"/>
      <c r="BC22" s="491"/>
      <c r="BD22" s="491"/>
      <c r="BE22" s="491"/>
      <c r="BF22" s="491"/>
      <c r="BG22" s="491"/>
      <c r="BH22" s="491"/>
      <c r="BI22" s="491"/>
      <c r="BJ22" s="491"/>
      <c r="BK22" s="491"/>
      <c r="BL22" s="491"/>
      <c r="BM22" s="491"/>
      <c r="BN22" s="491"/>
      <c r="BO22" s="491"/>
      <c r="BP22" s="491"/>
      <c r="BQ22" s="491"/>
      <c r="BR22" s="491"/>
      <c r="BS22" s="491"/>
      <c r="BT22" s="491"/>
      <c r="BU22" s="491"/>
      <c r="BV22" s="491"/>
      <c r="BW22" s="491">
        <v>3</v>
      </c>
      <c r="BX22" s="491"/>
      <c r="BY22" s="491"/>
      <c r="BZ22" s="491"/>
      <c r="CA22" s="491"/>
      <c r="CB22" s="491"/>
      <c r="CC22" s="491"/>
      <c r="CD22" s="491"/>
      <c r="CE22" s="491"/>
      <c r="CF22" s="491"/>
      <c r="CG22" s="491"/>
      <c r="CH22" s="491"/>
      <c r="CI22" s="491"/>
      <c r="CJ22" s="491"/>
      <c r="CK22" s="491"/>
      <c r="CL22" s="491"/>
      <c r="CM22" s="491">
        <v>4</v>
      </c>
      <c r="CN22" s="491"/>
      <c r="CO22" s="491"/>
      <c r="CP22" s="491"/>
      <c r="CQ22" s="491"/>
      <c r="CR22" s="491"/>
      <c r="CS22" s="491"/>
      <c r="CT22" s="491"/>
      <c r="CU22" s="491"/>
      <c r="CV22" s="491"/>
      <c r="CW22" s="491"/>
      <c r="CX22" s="491"/>
      <c r="CY22" s="491"/>
      <c r="CZ22" s="491"/>
      <c r="DA22" s="491"/>
    </row>
    <row r="23" spans="1:105" ht="15" customHeight="1" x14ac:dyDescent="0.25">
      <c r="A23" s="467" t="s">
        <v>276</v>
      </c>
      <c r="B23" s="467"/>
      <c r="C23" s="467"/>
      <c r="D23" s="467"/>
      <c r="E23" s="467"/>
      <c r="F23" s="467"/>
      <c r="G23" s="115"/>
      <c r="H23" s="469" t="s">
        <v>277</v>
      </c>
      <c r="I23" s="469"/>
      <c r="J23" s="469"/>
      <c r="K23" s="469"/>
      <c r="L23" s="469"/>
      <c r="M23" s="469"/>
      <c r="N23" s="469"/>
      <c r="O23" s="469"/>
      <c r="P23" s="469"/>
      <c r="Q23" s="469"/>
      <c r="R23" s="469"/>
      <c r="S23" s="469"/>
      <c r="T23" s="469"/>
      <c r="U23" s="469"/>
      <c r="V23" s="469"/>
      <c r="W23" s="469"/>
      <c r="X23" s="469"/>
      <c r="Y23" s="469"/>
      <c r="Z23" s="469"/>
      <c r="AA23" s="469"/>
      <c r="AB23" s="469"/>
      <c r="AC23" s="469"/>
      <c r="AD23" s="469"/>
      <c r="AE23" s="469"/>
      <c r="AF23" s="469"/>
      <c r="AG23" s="469"/>
      <c r="AH23" s="469"/>
      <c r="AI23" s="469"/>
      <c r="AJ23" s="469"/>
      <c r="AK23" s="469"/>
      <c r="AL23" s="469"/>
      <c r="AM23" s="469"/>
      <c r="AN23" s="469"/>
      <c r="AO23" s="469"/>
      <c r="AP23" s="469"/>
      <c r="AQ23" s="469"/>
      <c r="AR23" s="469"/>
      <c r="AS23" s="469"/>
      <c r="AT23" s="469"/>
      <c r="AU23" s="469"/>
      <c r="AV23" s="469"/>
      <c r="AW23" s="469"/>
      <c r="AX23" s="469"/>
      <c r="AY23" s="469"/>
      <c r="AZ23" s="469"/>
      <c r="BA23" s="469"/>
      <c r="BB23" s="469"/>
      <c r="BC23" s="469"/>
      <c r="BD23" s="469"/>
      <c r="BE23" s="469"/>
      <c r="BF23" s="469"/>
      <c r="BG23" s="469"/>
      <c r="BH23" s="469"/>
      <c r="BI23" s="469"/>
      <c r="BJ23" s="469"/>
      <c r="BK23" s="469"/>
      <c r="BL23" s="469"/>
      <c r="BM23" s="469"/>
      <c r="BN23" s="469"/>
      <c r="BO23" s="469"/>
      <c r="BP23" s="469"/>
      <c r="BQ23" s="469"/>
      <c r="BR23" s="469"/>
      <c r="BS23" s="469"/>
      <c r="BT23" s="469"/>
      <c r="BU23" s="469"/>
      <c r="BV23" s="470"/>
      <c r="BW23" s="471" t="s">
        <v>7</v>
      </c>
      <c r="BX23" s="471"/>
      <c r="BY23" s="471"/>
      <c r="BZ23" s="471"/>
      <c r="CA23" s="471"/>
      <c r="CB23" s="471"/>
      <c r="CC23" s="471"/>
      <c r="CD23" s="471"/>
      <c r="CE23" s="471"/>
      <c r="CF23" s="471"/>
      <c r="CG23" s="471"/>
      <c r="CH23" s="471"/>
      <c r="CI23" s="471"/>
      <c r="CJ23" s="471"/>
      <c r="CK23" s="471"/>
      <c r="CL23" s="471"/>
      <c r="CM23" s="471"/>
      <c r="CN23" s="471"/>
      <c r="CO23" s="471"/>
      <c r="CP23" s="471"/>
      <c r="CQ23" s="471"/>
      <c r="CR23" s="471"/>
      <c r="CS23" s="471"/>
      <c r="CT23" s="471"/>
      <c r="CU23" s="471"/>
      <c r="CV23" s="471"/>
      <c r="CW23" s="471"/>
      <c r="CX23" s="471"/>
      <c r="CY23" s="471"/>
      <c r="CZ23" s="471"/>
      <c r="DA23" s="471"/>
    </row>
    <row r="24" spans="1:105" s="34" customFormat="1" ht="13.2" x14ac:dyDescent="0.25">
      <c r="A24" s="547" t="s">
        <v>278</v>
      </c>
      <c r="B24" s="548"/>
      <c r="C24" s="548"/>
      <c r="D24" s="548"/>
      <c r="E24" s="548"/>
      <c r="F24" s="549"/>
      <c r="G24" s="116"/>
      <c r="H24" s="553" t="s">
        <v>4</v>
      </c>
      <c r="I24" s="553"/>
      <c r="J24" s="553"/>
      <c r="K24" s="553"/>
      <c r="L24" s="553"/>
      <c r="M24" s="553"/>
      <c r="N24" s="553"/>
      <c r="O24" s="553"/>
      <c r="P24" s="553"/>
      <c r="Q24" s="553"/>
      <c r="R24" s="553"/>
      <c r="S24" s="553"/>
      <c r="T24" s="553"/>
      <c r="U24" s="553"/>
      <c r="V24" s="553"/>
      <c r="W24" s="553"/>
      <c r="X24" s="553"/>
      <c r="Y24" s="553"/>
      <c r="Z24" s="553"/>
      <c r="AA24" s="553"/>
      <c r="AB24" s="553"/>
      <c r="AC24" s="553"/>
      <c r="AD24" s="553"/>
      <c r="AE24" s="553"/>
      <c r="AF24" s="553"/>
      <c r="AG24" s="553"/>
      <c r="AH24" s="553"/>
      <c r="AI24" s="553"/>
      <c r="AJ24" s="553"/>
      <c r="AK24" s="553"/>
      <c r="AL24" s="553"/>
      <c r="AM24" s="553"/>
      <c r="AN24" s="553"/>
      <c r="AO24" s="553"/>
      <c r="AP24" s="553"/>
      <c r="AQ24" s="553"/>
      <c r="AR24" s="553"/>
      <c r="AS24" s="553"/>
      <c r="AT24" s="553"/>
      <c r="AU24" s="553"/>
      <c r="AV24" s="553"/>
      <c r="AW24" s="553"/>
      <c r="AX24" s="553"/>
      <c r="AY24" s="553"/>
      <c r="AZ24" s="553"/>
      <c r="BA24" s="553"/>
      <c r="BB24" s="553"/>
      <c r="BC24" s="553"/>
      <c r="BD24" s="553"/>
      <c r="BE24" s="553"/>
      <c r="BF24" s="553"/>
      <c r="BG24" s="553"/>
      <c r="BH24" s="553"/>
      <c r="BI24" s="553"/>
      <c r="BJ24" s="553"/>
      <c r="BK24" s="553"/>
      <c r="BL24" s="553"/>
      <c r="BM24" s="553"/>
      <c r="BN24" s="553"/>
      <c r="BO24" s="553"/>
      <c r="BP24" s="553"/>
      <c r="BQ24" s="553"/>
      <c r="BR24" s="553"/>
      <c r="BS24" s="553"/>
      <c r="BT24" s="553"/>
      <c r="BU24" s="553"/>
      <c r="BV24" s="554"/>
      <c r="BW24" s="555">
        <v>23927044.91</v>
      </c>
      <c r="BX24" s="556"/>
      <c r="BY24" s="556"/>
      <c r="BZ24" s="556"/>
      <c r="CA24" s="556"/>
      <c r="CB24" s="556"/>
      <c r="CC24" s="556"/>
      <c r="CD24" s="556"/>
      <c r="CE24" s="556"/>
      <c r="CF24" s="556"/>
      <c r="CG24" s="556"/>
      <c r="CH24" s="556"/>
      <c r="CI24" s="556"/>
      <c r="CJ24" s="556"/>
      <c r="CK24" s="556"/>
      <c r="CL24" s="557"/>
      <c r="CM24" s="555">
        <f>BW24*22%</f>
        <v>5263949.8802000005</v>
      </c>
      <c r="CN24" s="556"/>
      <c r="CO24" s="556"/>
      <c r="CP24" s="556"/>
      <c r="CQ24" s="556"/>
      <c r="CR24" s="556"/>
      <c r="CS24" s="556"/>
      <c r="CT24" s="556"/>
      <c r="CU24" s="556"/>
      <c r="CV24" s="556"/>
      <c r="CW24" s="556"/>
      <c r="CX24" s="556"/>
      <c r="CY24" s="556"/>
      <c r="CZ24" s="556"/>
      <c r="DA24" s="557"/>
    </row>
    <row r="25" spans="1:105" s="34" customFormat="1" ht="13.2" x14ac:dyDescent="0.25">
      <c r="A25" s="550"/>
      <c r="B25" s="551"/>
      <c r="C25" s="551"/>
      <c r="D25" s="551"/>
      <c r="E25" s="551"/>
      <c r="F25" s="552"/>
      <c r="G25" s="117"/>
      <c r="H25" s="561" t="s">
        <v>279</v>
      </c>
      <c r="I25" s="561"/>
      <c r="J25" s="561"/>
      <c r="K25" s="561"/>
      <c r="L25" s="561"/>
      <c r="M25" s="561"/>
      <c r="N25" s="561"/>
      <c r="O25" s="561"/>
      <c r="P25" s="561"/>
      <c r="Q25" s="561"/>
      <c r="R25" s="561"/>
      <c r="S25" s="561"/>
      <c r="T25" s="561"/>
      <c r="U25" s="561"/>
      <c r="V25" s="561"/>
      <c r="W25" s="561"/>
      <c r="X25" s="561"/>
      <c r="Y25" s="561"/>
      <c r="Z25" s="561"/>
      <c r="AA25" s="561"/>
      <c r="AB25" s="561"/>
      <c r="AC25" s="561"/>
      <c r="AD25" s="561"/>
      <c r="AE25" s="561"/>
      <c r="AF25" s="561"/>
      <c r="AG25" s="561"/>
      <c r="AH25" s="561"/>
      <c r="AI25" s="561"/>
      <c r="AJ25" s="561"/>
      <c r="AK25" s="561"/>
      <c r="AL25" s="561"/>
      <c r="AM25" s="561"/>
      <c r="AN25" s="561"/>
      <c r="AO25" s="561"/>
      <c r="AP25" s="561"/>
      <c r="AQ25" s="561"/>
      <c r="AR25" s="561"/>
      <c r="AS25" s="561"/>
      <c r="AT25" s="561"/>
      <c r="AU25" s="561"/>
      <c r="AV25" s="561"/>
      <c r="AW25" s="561"/>
      <c r="AX25" s="561"/>
      <c r="AY25" s="561"/>
      <c r="AZ25" s="561"/>
      <c r="BA25" s="561"/>
      <c r="BB25" s="561"/>
      <c r="BC25" s="561"/>
      <c r="BD25" s="561"/>
      <c r="BE25" s="561"/>
      <c r="BF25" s="561"/>
      <c r="BG25" s="561"/>
      <c r="BH25" s="561"/>
      <c r="BI25" s="561"/>
      <c r="BJ25" s="561"/>
      <c r="BK25" s="561"/>
      <c r="BL25" s="561"/>
      <c r="BM25" s="561"/>
      <c r="BN25" s="561"/>
      <c r="BO25" s="561"/>
      <c r="BP25" s="561"/>
      <c r="BQ25" s="561"/>
      <c r="BR25" s="561"/>
      <c r="BS25" s="561"/>
      <c r="BT25" s="561"/>
      <c r="BU25" s="561"/>
      <c r="BV25" s="562"/>
      <c r="BW25" s="558"/>
      <c r="BX25" s="559"/>
      <c r="BY25" s="559"/>
      <c r="BZ25" s="559"/>
      <c r="CA25" s="559"/>
      <c r="CB25" s="559"/>
      <c r="CC25" s="559"/>
      <c r="CD25" s="559"/>
      <c r="CE25" s="559"/>
      <c r="CF25" s="559"/>
      <c r="CG25" s="559"/>
      <c r="CH25" s="559"/>
      <c r="CI25" s="559"/>
      <c r="CJ25" s="559"/>
      <c r="CK25" s="559"/>
      <c r="CL25" s="560"/>
      <c r="CM25" s="558"/>
      <c r="CN25" s="559"/>
      <c r="CO25" s="559"/>
      <c r="CP25" s="559"/>
      <c r="CQ25" s="559"/>
      <c r="CR25" s="559"/>
      <c r="CS25" s="559"/>
      <c r="CT25" s="559"/>
      <c r="CU25" s="559"/>
      <c r="CV25" s="559"/>
      <c r="CW25" s="559"/>
      <c r="CX25" s="559"/>
      <c r="CY25" s="559"/>
      <c r="CZ25" s="559"/>
      <c r="DA25" s="560"/>
    </row>
    <row r="26" spans="1:105" s="34" customFormat="1" ht="13.65" customHeight="1" x14ac:dyDescent="0.25">
      <c r="A26" s="467" t="s">
        <v>280</v>
      </c>
      <c r="B26" s="467"/>
      <c r="C26" s="467"/>
      <c r="D26" s="467"/>
      <c r="E26" s="467"/>
      <c r="F26" s="467"/>
      <c r="G26" s="115"/>
      <c r="H26" s="545" t="s">
        <v>281</v>
      </c>
      <c r="I26" s="545"/>
      <c r="J26" s="545"/>
      <c r="K26" s="545"/>
      <c r="L26" s="545"/>
      <c r="M26" s="545"/>
      <c r="N26" s="545"/>
      <c r="O26" s="545"/>
      <c r="P26" s="545"/>
      <c r="Q26" s="545"/>
      <c r="R26" s="545"/>
      <c r="S26" s="545"/>
      <c r="T26" s="545"/>
      <c r="U26" s="545"/>
      <c r="V26" s="545"/>
      <c r="W26" s="545"/>
      <c r="X26" s="545"/>
      <c r="Y26" s="545"/>
      <c r="Z26" s="545"/>
      <c r="AA26" s="545"/>
      <c r="AB26" s="545"/>
      <c r="AC26" s="545"/>
      <c r="AD26" s="545"/>
      <c r="AE26" s="545"/>
      <c r="AF26" s="545"/>
      <c r="AG26" s="545"/>
      <c r="AH26" s="545"/>
      <c r="AI26" s="545"/>
      <c r="AJ26" s="545"/>
      <c r="AK26" s="545"/>
      <c r="AL26" s="545"/>
      <c r="AM26" s="545"/>
      <c r="AN26" s="545"/>
      <c r="AO26" s="545"/>
      <c r="AP26" s="545"/>
      <c r="AQ26" s="545"/>
      <c r="AR26" s="545"/>
      <c r="AS26" s="545"/>
      <c r="AT26" s="545"/>
      <c r="AU26" s="545"/>
      <c r="AV26" s="545"/>
      <c r="AW26" s="545"/>
      <c r="AX26" s="545"/>
      <c r="AY26" s="545"/>
      <c r="AZ26" s="545"/>
      <c r="BA26" s="545"/>
      <c r="BB26" s="545"/>
      <c r="BC26" s="545"/>
      <c r="BD26" s="545"/>
      <c r="BE26" s="545"/>
      <c r="BF26" s="545"/>
      <c r="BG26" s="545"/>
      <c r="BH26" s="545"/>
      <c r="BI26" s="545"/>
      <c r="BJ26" s="545"/>
      <c r="BK26" s="545"/>
      <c r="BL26" s="545"/>
      <c r="BM26" s="545"/>
      <c r="BN26" s="545"/>
      <c r="BO26" s="545"/>
      <c r="BP26" s="545"/>
      <c r="BQ26" s="545"/>
      <c r="BR26" s="545"/>
      <c r="BS26" s="545"/>
      <c r="BT26" s="545"/>
      <c r="BU26" s="545"/>
      <c r="BV26" s="546"/>
      <c r="BW26" s="472">
        <v>463896.93</v>
      </c>
      <c r="BX26" s="472"/>
      <c r="BY26" s="472"/>
      <c r="BZ26" s="472"/>
      <c r="CA26" s="472"/>
      <c r="CB26" s="472"/>
      <c r="CC26" s="472"/>
      <c r="CD26" s="472"/>
      <c r="CE26" s="472"/>
      <c r="CF26" s="472"/>
      <c r="CG26" s="472"/>
      <c r="CH26" s="472"/>
      <c r="CI26" s="472"/>
      <c r="CJ26" s="472"/>
      <c r="CK26" s="472"/>
      <c r="CL26" s="472"/>
      <c r="CM26" s="472">
        <f>BW26*10%</f>
        <v>46389.692999999999</v>
      </c>
      <c r="CN26" s="472"/>
      <c r="CO26" s="472"/>
      <c r="CP26" s="472"/>
      <c r="CQ26" s="472"/>
      <c r="CR26" s="472"/>
      <c r="CS26" s="472"/>
      <c r="CT26" s="472"/>
      <c r="CU26" s="472"/>
      <c r="CV26" s="472"/>
      <c r="CW26" s="472"/>
      <c r="CX26" s="472"/>
      <c r="CY26" s="472"/>
      <c r="CZ26" s="472"/>
      <c r="DA26" s="472"/>
    </row>
    <row r="27" spans="1:105" s="34" customFormat="1" ht="26.25" customHeight="1" x14ac:dyDescent="0.25">
      <c r="A27" s="467" t="s">
        <v>282</v>
      </c>
      <c r="B27" s="467"/>
      <c r="C27" s="467"/>
      <c r="D27" s="467"/>
      <c r="E27" s="467"/>
      <c r="F27" s="467"/>
      <c r="G27" s="115"/>
      <c r="H27" s="545" t="s">
        <v>283</v>
      </c>
      <c r="I27" s="545"/>
      <c r="J27" s="545"/>
      <c r="K27" s="545"/>
      <c r="L27" s="545"/>
      <c r="M27" s="545"/>
      <c r="N27" s="545"/>
      <c r="O27" s="545"/>
      <c r="P27" s="545"/>
      <c r="Q27" s="545"/>
      <c r="R27" s="545"/>
      <c r="S27" s="545"/>
      <c r="T27" s="545"/>
      <c r="U27" s="545"/>
      <c r="V27" s="545"/>
      <c r="W27" s="545"/>
      <c r="X27" s="545"/>
      <c r="Y27" s="545"/>
      <c r="Z27" s="545"/>
      <c r="AA27" s="545"/>
      <c r="AB27" s="545"/>
      <c r="AC27" s="545"/>
      <c r="AD27" s="545"/>
      <c r="AE27" s="545"/>
      <c r="AF27" s="545"/>
      <c r="AG27" s="545"/>
      <c r="AH27" s="545"/>
      <c r="AI27" s="545"/>
      <c r="AJ27" s="545"/>
      <c r="AK27" s="545"/>
      <c r="AL27" s="545"/>
      <c r="AM27" s="545"/>
      <c r="AN27" s="545"/>
      <c r="AO27" s="545"/>
      <c r="AP27" s="545"/>
      <c r="AQ27" s="545"/>
      <c r="AR27" s="545"/>
      <c r="AS27" s="545"/>
      <c r="AT27" s="545"/>
      <c r="AU27" s="545"/>
      <c r="AV27" s="545"/>
      <c r="AW27" s="545"/>
      <c r="AX27" s="545"/>
      <c r="AY27" s="545"/>
      <c r="AZ27" s="545"/>
      <c r="BA27" s="545"/>
      <c r="BB27" s="545"/>
      <c r="BC27" s="545"/>
      <c r="BD27" s="545"/>
      <c r="BE27" s="545"/>
      <c r="BF27" s="545"/>
      <c r="BG27" s="545"/>
      <c r="BH27" s="545"/>
      <c r="BI27" s="545"/>
      <c r="BJ27" s="545"/>
      <c r="BK27" s="545"/>
      <c r="BL27" s="545"/>
      <c r="BM27" s="545"/>
      <c r="BN27" s="545"/>
      <c r="BO27" s="545"/>
      <c r="BP27" s="545"/>
      <c r="BQ27" s="545"/>
      <c r="BR27" s="545"/>
      <c r="BS27" s="545"/>
      <c r="BT27" s="545"/>
      <c r="BU27" s="545"/>
      <c r="BV27" s="546"/>
      <c r="BW27" s="472"/>
      <c r="BX27" s="472"/>
      <c r="BY27" s="472"/>
      <c r="BZ27" s="472"/>
      <c r="CA27" s="472"/>
      <c r="CB27" s="472"/>
      <c r="CC27" s="472"/>
      <c r="CD27" s="472"/>
      <c r="CE27" s="472"/>
      <c r="CF27" s="472"/>
      <c r="CG27" s="472"/>
      <c r="CH27" s="472"/>
      <c r="CI27" s="472"/>
      <c r="CJ27" s="472"/>
      <c r="CK27" s="472"/>
      <c r="CL27" s="472"/>
      <c r="CM27" s="472"/>
      <c r="CN27" s="472"/>
      <c r="CO27" s="472"/>
      <c r="CP27" s="472"/>
      <c r="CQ27" s="472"/>
      <c r="CR27" s="472"/>
      <c r="CS27" s="472"/>
      <c r="CT27" s="472"/>
      <c r="CU27" s="472"/>
      <c r="CV27" s="472"/>
      <c r="CW27" s="472"/>
      <c r="CX27" s="472"/>
      <c r="CY27" s="472"/>
      <c r="CZ27" s="472"/>
      <c r="DA27" s="472"/>
    </row>
    <row r="28" spans="1:105" s="34" customFormat="1" ht="26.25" customHeight="1" x14ac:dyDescent="0.25">
      <c r="A28" s="467" t="s">
        <v>284</v>
      </c>
      <c r="B28" s="467"/>
      <c r="C28" s="467"/>
      <c r="D28" s="467"/>
      <c r="E28" s="467"/>
      <c r="F28" s="467"/>
      <c r="G28" s="115"/>
      <c r="H28" s="469" t="s">
        <v>285</v>
      </c>
      <c r="I28" s="469"/>
      <c r="J28" s="469"/>
      <c r="K28" s="469"/>
      <c r="L28" s="469"/>
      <c r="M28" s="469"/>
      <c r="N28" s="469"/>
      <c r="O28" s="469"/>
      <c r="P28" s="469"/>
      <c r="Q28" s="469"/>
      <c r="R28" s="469"/>
      <c r="S28" s="469"/>
      <c r="T28" s="469"/>
      <c r="U28" s="469"/>
      <c r="V28" s="469"/>
      <c r="W28" s="469"/>
      <c r="X28" s="469"/>
      <c r="Y28" s="469"/>
      <c r="Z28" s="469"/>
      <c r="AA28" s="469"/>
      <c r="AB28" s="469"/>
      <c r="AC28" s="469"/>
      <c r="AD28" s="469"/>
      <c r="AE28" s="469"/>
      <c r="AF28" s="469"/>
      <c r="AG28" s="469"/>
      <c r="AH28" s="469"/>
      <c r="AI28" s="469"/>
      <c r="AJ28" s="469"/>
      <c r="AK28" s="469"/>
      <c r="AL28" s="469"/>
      <c r="AM28" s="469"/>
      <c r="AN28" s="469"/>
      <c r="AO28" s="469"/>
      <c r="AP28" s="469"/>
      <c r="AQ28" s="469"/>
      <c r="AR28" s="469"/>
      <c r="AS28" s="469"/>
      <c r="AT28" s="469"/>
      <c r="AU28" s="469"/>
      <c r="AV28" s="469"/>
      <c r="AW28" s="469"/>
      <c r="AX28" s="469"/>
      <c r="AY28" s="469"/>
      <c r="AZ28" s="469"/>
      <c r="BA28" s="469"/>
      <c r="BB28" s="469"/>
      <c r="BC28" s="469"/>
      <c r="BD28" s="469"/>
      <c r="BE28" s="469"/>
      <c r="BF28" s="469"/>
      <c r="BG28" s="469"/>
      <c r="BH28" s="469"/>
      <c r="BI28" s="469"/>
      <c r="BJ28" s="469"/>
      <c r="BK28" s="469"/>
      <c r="BL28" s="469"/>
      <c r="BM28" s="469"/>
      <c r="BN28" s="469"/>
      <c r="BO28" s="469"/>
      <c r="BP28" s="469"/>
      <c r="BQ28" s="469"/>
      <c r="BR28" s="469"/>
      <c r="BS28" s="469"/>
      <c r="BT28" s="469"/>
      <c r="BU28" s="469"/>
      <c r="BV28" s="470"/>
      <c r="BW28" s="472" t="s">
        <v>7</v>
      </c>
      <c r="BX28" s="472"/>
      <c r="BY28" s="472"/>
      <c r="BZ28" s="472"/>
      <c r="CA28" s="472"/>
      <c r="CB28" s="472"/>
      <c r="CC28" s="472"/>
      <c r="CD28" s="472"/>
      <c r="CE28" s="472"/>
      <c r="CF28" s="472"/>
      <c r="CG28" s="472"/>
      <c r="CH28" s="472"/>
      <c r="CI28" s="472"/>
      <c r="CJ28" s="472"/>
      <c r="CK28" s="472"/>
      <c r="CL28" s="472"/>
      <c r="CM28" s="472"/>
      <c r="CN28" s="472"/>
      <c r="CO28" s="472"/>
      <c r="CP28" s="472"/>
      <c r="CQ28" s="472"/>
      <c r="CR28" s="472"/>
      <c r="CS28" s="472"/>
      <c r="CT28" s="472"/>
      <c r="CU28" s="472"/>
      <c r="CV28" s="472"/>
      <c r="CW28" s="472"/>
      <c r="CX28" s="472"/>
      <c r="CY28" s="472"/>
      <c r="CZ28" s="472"/>
      <c r="DA28" s="472"/>
    </row>
    <row r="29" spans="1:105" s="34" customFormat="1" ht="13.2" x14ac:dyDescent="0.25">
      <c r="A29" s="547" t="s">
        <v>286</v>
      </c>
      <c r="B29" s="548"/>
      <c r="C29" s="548"/>
      <c r="D29" s="548"/>
      <c r="E29" s="548"/>
      <c r="F29" s="549"/>
      <c r="G29" s="116"/>
      <c r="H29" s="553" t="s">
        <v>4</v>
      </c>
      <c r="I29" s="553"/>
      <c r="J29" s="553"/>
      <c r="K29" s="553"/>
      <c r="L29" s="553"/>
      <c r="M29" s="553"/>
      <c r="N29" s="553"/>
      <c r="O29" s="553"/>
      <c r="P29" s="553"/>
      <c r="Q29" s="553"/>
      <c r="R29" s="553"/>
      <c r="S29" s="553"/>
      <c r="T29" s="553"/>
      <c r="U29" s="553"/>
      <c r="V29" s="553"/>
      <c r="W29" s="553"/>
      <c r="X29" s="553"/>
      <c r="Y29" s="553"/>
      <c r="Z29" s="553"/>
      <c r="AA29" s="553"/>
      <c r="AB29" s="553"/>
      <c r="AC29" s="553"/>
      <c r="AD29" s="553"/>
      <c r="AE29" s="553"/>
      <c r="AF29" s="553"/>
      <c r="AG29" s="553"/>
      <c r="AH29" s="553"/>
      <c r="AI29" s="553"/>
      <c r="AJ29" s="553"/>
      <c r="AK29" s="553"/>
      <c r="AL29" s="553"/>
      <c r="AM29" s="553"/>
      <c r="AN29" s="553"/>
      <c r="AO29" s="553"/>
      <c r="AP29" s="553"/>
      <c r="AQ29" s="553"/>
      <c r="AR29" s="553"/>
      <c r="AS29" s="553"/>
      <c r="AT29" s="553"/>
      <c r="AU29" s="553"/>
      <c r="AV29" s="553"/>
      <c r="AW29" s="553"/>
      <c r="AX29" s="553"/>
      <c r="AY29" s="553"/>
      <c r="AZ29" s="553"/>
      <c r="BA29" s="553"/>
      <c r="BB29" s="553"/>
      <c r="BC29" s="553"/>
      <c r="BD29" s="553"/>
      <c r="BE29" s="553"/>
      <c r="BF29" s="553"/>
      <c r="BG29" s="553"/>
      <c r="BH29" s="553"/>
      <c r="BI29" s="553"/>
      <c r="BJ29" s="553"/>
      <c r="BK29" s="553"/>
      <c r="BL29" s="553"/>
      <c r="BM29" s="553"/>
      <c r="BN29" s="553"/>
      <c r="BO29" s="553"/>
      <c r="BP29" s="553"/>
      <c r="BQ29" s="553"/>
      <c r="BR29" s="553"/>
      <c r="BS29" s="553"/>
      <c r="BT29" s="553"/>
      <c r="BU29" s="553"/>
      <c r="BV29" s="554"/>
      <c r="BW29" s="555">
        <v>23570734.48</v>
      </c>
      <c r="BX29" s="556"/>
      <c r="BY29" s="556"/>
      <c r="BZ29" s="556"/>
      <c r="CA29" s="556"/>
      <c r="CB29" s="556"/>
      <c r="CC29" s="556"/>
      <c r="CD29" s="556"/>
      <c r="CE29" s="556"/>
      <c r="CF29" s="556"/>
      <c r="CG29" s="556"/>
      <c r="CH29" s="556"/>
      <c r="CI29" s="556"/>
      <c r="CJ29" s="556"/>
      <c r="CK29" s="556"/>
      <c r="CL29" s="557"/>
      <c r="CM29" s="555">
        <f>BW29*2.9%-0.07</f>
        <v>683551.22992000007</v>
      </c>
      <c r="CN29" s="556"/>
      <c r="CO29" s="556"/>
      <c r="CP29" s="556"/>
      <c r="CQ29" s="556"/>
      <c r="CR29" s="556"/>
      <c r="CS29" s="556"/>
      <c r="CT29" s="556"/>
      <c r="CU29" s="556"/>
      <c r="CV29" s="556"/>
      <c r="CW29" s="556"/>
      <c r="CX29" s="556"/>
      <c r="CY29" s="556"/>
      <c r="CZ29" s="556"/>
      <c r="DA29" s="557"/>
    </row>
    <row r="30" spans="1:105" s="34" customFormat="1" ht="25.5" customHeight="1" x14ac:dyDescent="0.25">
      <c r="A30" s="550"/>
      <c r="B30" s="551"/>
      <c r="C30" s="551"/>
      <c r="D30" s="551"/>
      <c r="E30" s="551"/>
      <c r="F30" s="552"/>
      <c r="G30" s="117"/>
      <c r="H30" s="561" t="s">
        <v>287</v>
      </c>
      <c r="I30" s="561"/>
      <c r="J30" s="561"/>
      <c r="K30" s="561"/>
      <c r="L30" s="561"/>
      <c r="M30" s="561"/>
      <c r="N30" s="561"/>
      <c r="O30" s="561"/>
      <c r="P30" s="561"/>
      <c r="Q30" s="561"/>
      <c r="R30" s="561"/>
      <c r="S30" s="561"/>
      <c r="T30" s="561"/>
      <c r="U30" s="561"/>
      <c r="V30" s="561"/>
      <c r="W30" s="561"/>
      <c r="X30" s="561"/>
      <c r="Y30" s="561"/>
      <c r="Z30" s="561"/>
      <c r="AA30" s="561"/>
      <c r="AB30" s="561"/>
      <c r="AC30" s="561"/>
      <c r="AD30" s="561"/>
      <c r="AE30" s="561"/>
      <c r="AF30" s="561"/>
      <c r="AG30" s="561"/>
      <c r="AH30" s="561"/>
      <c r="AI30" s="561"/>
      <c r="AJ30" s="561"/>
      <c r="AK30" s="561"/>
      <c r="AL30" s="561"/>
      <c r="AM30" s="561"/>
      <c r="AN30" s="561"/>
      <c r="AO30" s="561"/>
      <c r="AP30" s="561"/>
      <c r="AQ30" s="561"/>
      <c r="AR30" s="561"/>
      <c r="AS30" s="561"/>
      <c r="AT30" s="561"/>
      <c r="AU30" s="561"/>
      <c r="AV30" s="561"/>
      <c r="AW30" s="561"/>
      <c r="AX30" s="561"/>
      <c r="AY30" s="561"/>
      <c r="AZ30" s="561"/>
      <c r="BA30" s="561"/>
      <c r="BB30" s="561"/>
      <c r="BC30" s="561"/>
      <c r="BD30" s="561"/>
      <c r="BE30" s="561"/>
      <c r="BF30" s="561"/>
      <c r="BG30" s="561"/>
      <c r="BH30" s="561"/>
      <c r="BI30" s="561"/>
      <c r="BJ30" s="561"/>
      <c r="BK30" s="561"/>
      <c r="BL30" s="561"/>
      <c r="BM30" s="561"/>
      <c r="BN30" s="561"/>
      <c r="BO30" s="561"/>
      <c r="BP30" s="561"/>
      <c r="BQ30" s="561"/>
      <c r="BR30" s="561"/>
      <c r="BS30" s="561"/>
      <c r="BT30" s="561"/>
      <c r="BU30" s="561"/>
      <c r="BV30" s="562"/>
      <c r="BW30" s="558"/>
      <c r="BX30" s="559"/>
      <c r="BY30" s="559"/>
      <c r="BZ30" s="559"/>
      <c r="CA30" s="559"/>
      <c r="CB30" s="559"/>
      <c r="CC30" s="559"/>
      <c r="CD30" s="559"/>
      <c r="CE30" s="559"/>
      <c r="CF30" s="559"/>
      <c r="CG30" s="559"/>
      <c r="CH30" s="559"/>
      <c r="CI30" s="559"/>
      <c r="CJ30" s="559"/>
      <c r="CK30" s="559"/>
      <c r="CL30" s="560"/>
      <c r="CM30" s="558"/>
      <c r="CN30" s="559"/>
      <c r="CO30" s="559"/>
      <c r="CP30" s="559"/>
      <c r="CQ30" s="559"/>
      <c r="CR30" s="559"/>
      <c r="CS30" s="559"/>
      <c r="CT30" s="559"/>
      <c r="CU30" s="559"/>
      <c r="CV30" s="559"/>
      <c r="CW30" s="559"/>
      <c r="CX30" s="559"/>
      <c r="CY30" s="559"/>
      <c r="CZ30" s="559"/>
      <c r="DA30" s="560"/>
    </row>
    <row r="31" spans="1:105" s="34" customFormat="1" ht="26.25" customHeight="1" x14ac:dyDescent="0.25">
      <c r="A31" s="467" t="s">
        <v>288</v>
      </c>
      <c r="B31" s="467"/>
      <c r="C31" s="467"/>
      <c r="D31" s="467"/>
      <c r="E31" s="467"/>
      <c r="F31" s="467"/>
      <c r="G31" s="115"/>
      <c r="H31" s="545" t="s">
        <v>289</v>
      </c>
      <c r="I31" s="545"/>
      <c r="J31" s="545"/>
      <c r="K31" s="545"/>
      <c r="L31" s="545"/>
      <c r="M31" s="545"/>
      <c r="N31" s="545"/>
      <c r="O31" s="545"/>
      <c r="P31" s="545"/>
      <c r="Q31" s="545"/>
      <c r="R31" s="545"/>
      <c r="S31" s="545"/>
      <c r="T31" s="545"/>
      <c r="U31" s="545"/>
      <c r="V31" s="545"/>
      <c r="W31" s="545"/>
      <c r="X31" s="545"/>
      <c r="Y31" s="545"/>
      <c r="Z31" s="545"/>
      <c r="AA31" s="545"/>
      <c r="AB31" s="545"/>
      <c r="AC31" s="545"/>
      <c r="AD31" s="545"/>
      <c r="AE31" s="545"/>
      <c r="AF31" s="545"/>
      <c r="AG31" s="545"/>
      <c r="AH31" s="545"/>
      <c r="AI31" s="545"/>
      <c r="AJ31" s="545"/>
      <c r="AK31" s="545"/>
      <c r="AL31" s="545"/>
      <c r="AM31" s="545"/>
      <c r="AN31" s="545"/>
      <c r="AO31" s="545"/>
      <c r="AP31" s="545"/>
      <c r="AQ31" s="545"/>
      <c r="AR31" s="545"/>
      <c r="AS31" s="545"/>
      <c r="AT31" s="545"/>
      <c r="AU31" s="545"/>
      <c r="AV31" s="545"/>
      <c r="AW31" s="545"/>
      <c r="AX31" s="545"/>
      <c r="AY31" s="545"/>
      <c r="AZ31" s="545"/>
      <c r="BA31" s="545"/>
      <c r="BB31" s="545"/>
      <c r="BC31" s="545"/>
      <c r="BD31" s="545"/>
      <c r="BE31" s="545"/>
      <c r="BF31" s="545"/>
      <c r="BG31" s="545"/>
      <c r="BH31" s="545"/>
      <c r="BI31" s="545"/>
      <c r="BJ31" s="545"/>
      <c r="BK31" s="545"/>
      <c r="BL31" s="545"/>
      <c r="BM31" s="545"/>
      <c r="BN31" s="545"/>
      <c r="BO31" s="545"/>
      <c r="BP31" s="545"/>
      <c r="BQ31" s="545"/>
      <c r="BR31" s="545"/>
      <c r="BS31" s="545"/>
      <c r="BT31" s="545"/>
      <c r="BU31" s="545"/>
      <c r="BV31" s="546"/>
      <c r="BW31" s="472"/>
      <c r="BX31" s="472"/>
      <c r="BY31" s="472"/>
      <c r="BZ31" s="472"/>
      <c r="CA31" s="472"/>
      <c r="CB31" s="472"/>
      <c r="CC31" s="472"/>
      <c r="CD31" s="472"/>
      <c r="CE31" s="472"/>
      <c r="CF31" s="472"/>
      <c r="CG31" s="472"/>
      <c r="CH31" s="472"/>
      <c r="CI31" s="472"/>
      <c r="CJ31" s="472"/>
      <c r="CK31" s="472"/>
      <c r="CL31" s="472"/>
      <c r="CM31" s="472"/>
      <c r="CN31" s="472"/>
      <c r="CO31" s="472"/>
      <c r="CP31" s="472"/>
      <c r="CQ31" s="472"/>
      <c r="CR31" s="472"/>
      <c r="CS31" s="472"/>
      <c r="CT31" s="472"/>
      <c r="CU31" s="472"/>
      <c r="CV31" s="472"/>
      <c r="CW31" s="472"/>
      <c r="CX31" s="472"/>
      <c r="CY31" s="472"/>
      <c r="CZ31" s="472"/>
      <c r="DA31" s="472"/>
    </row>
    <row r="32" spans="1:105" s="34" customFormat="1" ht="27" customHeight="1" x14ac:dyDescent="0.25">
      <c r="A32" s="467" t="s">
        <v>290</v>
      </c>
      <c r="B32" s="467"/>
      <c r="C32" s="467"/>
      <c r="D32" s="467"/>
      <c r="E32" s="467"/>
      <c r="F32" s="467"/>
      <c r="G32" s="115"/>
      <c r="H32" s="545" t="s">
        <v>291</v>
      </c>
      <c r="I32" s="545"/>
      <c r="J32" s="545"/>
      <c r="K32" s="545"/>
      <c r="L32" s="545"/>
      <c r="M32" s="545"/>
      <c r="N32" s="545"/>
      <c r="O32" s="545"/>
      <c r="P32" s="545"/>
      <c r="Q32" s="545"/>
      <c r="R32" s="545"/>
      <c r="S32" s="545"/>
      <c r="T32" s="545"/>
      <c r="U32" s="545"/>
      <c r="V32" s="545"/>
      <c r="W32" s="545"/>
      <c r="X32" s="545"/>
      <c r="Y32" s="545"/>
      <c r="Z32" s="545"/>
      <c r="AA32" s="545"/>
      <c r="AB32" s="545"/>
      <c r="AC32" s="545"/>
      <c r="AD32" s="545"/>
      <c r="AE32" s="545"/>
      <c r="AF32" s="545"/>
      <c r="AG32" s="545"/>
      <c r="AH32" s="545"/>
      <c r="AI32" s="545"/>
      <c r="AJ32" s="545"/>
      <c r="AK32" s="545"/>
      <c r="AL32" s="545"/>
      <c r="AM32" s="545"/>
      <c r="AN32" s="545"/>
      <c r="AO32" s="545"/>
      <c r="AP32" s="545"/>
      <c r="AQ32" s="545"/>
      <c r="AR32" s="545"/>
      <c r="AS32" s="545"/>
      <c r="AT32" s="545"/>
      <c r="AU32" s="545"/>
      <c r="AV32" s="545"/>
      <c r="AW32" s="545"/>
      <c r="AX32" s="545"/>
      <c r="AY32" s="545"/>
      <c r="AZ32" s="545"/>
      <c r="BA32" s="545"/>
      <c r="BB32" s="545"/>
      <c r="BC32" s="545"/>
      <c r="BD32" s="545"/>
      <c r="BE32" s="545"/>
      <c r="BF32" s="545"/>
      <c r="BG32" s="545"/>
      <c r="BH32" s="545"/>
      <c r="BI32" s="545"/>
      <c r="BJ32" s="545"/>
      <c r="BK32" s="545"/>
      <c r="BL32" s="545"/>
      <c r="BM32" s="545"/>
      <c r="BN32" s="545"/>
      <c r="BO32" s="545"/>
      <c r="BP32" s="545"/>
      <c r="BQ32" s="545"/>
      <c r="BR32" s="545"/>
      <c r="BS32" s="545"/>
      <c r="BT32" s="545"/>
      <c r="BU32" s="545"/>
      <c r="BV32" s="546"/>
      <c r="BW32" s="472">
        <v>24398940.699999999</v>
      </c>
      <c r="BX32" s="472"/>
      <c r="BY32" s="472"/>
      <c r="BZ32" s="472"/>
      <c r="CA32" s="472"/>
      <c r="CB32" s="472"/>
      <c r="CC32" s="472"/>
      <c r="CD32" s="472"/>
      <c r="CE32" s="472"/>
      <c r="CF32" s="472"/>
      <c r="CG32" s="472"/>
      <c r="CH32" s="472"/>
      <c r="CI32" s="472"/>
      <c r="CJ32" s="472"/>
      <c r="CK32" s="472"/>
      <c r="CL32" s="472"/>
      <c r="CM32" s="472">
        <f>BW32*0.2%</f>
        <v>48797.881399999998</v>
      </c>
      <c r="CN32" s="472"/>
      <c r="CO32" s="472"/>
      <c r="CP32" s="472"/>
      <c r="CQ32" s="472"/>
      <c r="CR32" s="472"/>
      <c r="CS32" s="472"/>
      <c r="CT32" s="472"/>
      <c r="CU32" s="472"/>
      <c r="CV32" s="472"/>
      <c r="CW32" s="472"/>
      <c r="CX32" s="472"/>
      <c r="CY32" s="472"/>
      <c r="CZ32" s="472"/>
      <c r="DA32" s="472"/>
    </row>
    <row r="33" spans="1:105" s="34" customFormat="1" ht="27" customHeight="1" x14ac:dyDescent="0.25">
      <c r="A33" s="467" t="s">
        <v>292</v>
      </c>
      <c r="B33" s="467"/>
      <c r="C33" s="467"/>
      <c r="D33" s="467"/>
      <c r="E33" s="467"/>
      <c r="F33" s="467"/>
      <c r="G33" s="115"/>
      <c r="H33" s="545" t="s">
        <v>293</v>
      </c>
      <c r="I33" s="545"/>
      <c r="J33" s="545"/>
      <c r="K33" s="545"/>
      <c r="L33" s="545"/>
      <c r="M33" s="545"/>
      <c r="N33" s="545"/>
      <c r="O33" s="545"/>
      <c r="P33" s="545"/>
      <c r="Q33" s="545"/>
      <c r="R33" s="545"/>
      <c r="S33" s="545"/>
      <c r="T33" s="545"/>
      <c r="U33" s="545"/>
      <c r="V33" s="545"/>
      <c r="W33" s="545"/>
      <c r="X33" s="545"/>
      <c r="Y33" s="545"/>
      <c r="Z33" s="545"/>
      <c r="AA33" s="545"/>
      <c r="AB33" s="545"/>
      <c r="AC33" s="545"/>
      <c r="AD33" s="545"/>
      <c r="AE33" s="545"/>
      <c r="AF33" s="545"/>
      <c r="AG33" s="545"/>
      <c r="AH33" s="545"/>
      <c r="AI33" s="545"/>
      <c r="AJ33" s="545"/>
      <c r="AK33" s="545"/>
      <c r="AL33" s="545"/>
      <c r="AM33" s="545"/>
      <c r="AN33" s="545"/>
      <c r="AO33" s="545"/>
      <c r="AP33" s="545"/>
      <c r="AQ33" s="545"/>
      <c r="AR33" s="545"/>
      <c r="AS33" s="545"/>
      <c r="AT33" s="545"/>
      <c r="AU33" s="545"/>
      <c r="AV33" s="545"/>
      <c r="AW33" s="545"/>
      <c r="AX33" s="545"/>
      <c r="AY33" s="545"/>
      <c r="AZ33" s="545"/>
      <c r="BA33" s="545"/>
      <c r="BB33" s="545"/>
      <c r="BC33" s="545"/>
      <c r="BD33" s="545"/>
      <c r="BE33" s="545"/>
      <c r="BF33" s="545"/>
      <c r="BG33" s="545"/>
      <c r="BH33" s="545"/>
      <c r="BI33" s="545"/>
      <c r="BJ33" s="545"/>
      <c r="BK33" s="545"/>
      <c r="BL33" s="545"/>
      <c r="BM33" s="545"/>
      <c r="BN33" s="545"/>
      <c r="BO33" s="545"/>
      <c r="BP33" s="545"/>
      <c r="BQ33" s="545"/>
      <c r="BR33" s="545"/>
      <c r="BS33" s="545"/>
      <c r="BT33" s="545"/>
      <c r="BU33" s="545"/>
      <c r="BV33" s="546"/>
      <c r="BW33" s="472"/>
      <c r="BX33" s="472"/>
      <c r="BY33" s="472"/>
      <c r="BZ33" s="472"/>
      <c r="CA33" s="472"/>
      <c r="CB33" s="472"/>
      <c r="CC33" s="472"/>
      <c r="CD33" s="472"/>
      <c r="CE33" s="472"/>
      <c r="CF33" s="472"/>
      <c r="CG33" s="472"/>
      <c r="CH33" s="472"/>
      <c r="CI33" s="472"/>
      <c r="CJ33" s="472"/>
      <c r="CK33" s="472"/>
      <c r="CL33" s="472"/>
      <c r="CM33" s="472"/>
      <c r="CN33" s="472"/>
      <c r="CO33" s="472"/>
      <c r="CP33" s="472"/>
      <c r="CQ33" s="472"/>
      <c r="CR33" s="472"/>
      <c r="CS33" s="472"/>
      <c r="CT33" s="472"/>
      <c r="CU33" s="472"/>
      <c r="CV33" s="472"/>
      <c r="CW33" s="472"/>
      <c r="CX33" s="472"/>
      <c r="CY33" s="472"/>
      <c r="CZ33" s="472"/>
      <c r="DA33" s="472"/>
    </row>
    <row r="34" spans="1:105" s="34" customFormat="1" ht="27" customHeight="1" x14ac:dyDescent="0.25">
      <c r="A34" s="467" t="s">
        <v>294</v>
      </c>
      <c r="B34" s="467"/>
      <c r="C34" s="467"/>
      <c r="D34" s="467"/>
      <c r="E34" s="467"/>
      <c r="F34" s="467"/>
      <c r="G34" s="115"/>
      <c r="H34" s="545" t="s">
        <v>293</v>
      </c>
      <c r="I34" s="545"/>
      <c r="J34" s="545"/>
      <c r="K34" s="545"/>
      <c r="L34" s="545"/>
      <c r="M34" s="545"/>
      <c r="N34" s="545"/>
      <c r="O34" s="545"/>
      <c r="P34" s="545"/>
      <c r="Q34" s="545"/>
      <c r="R34" s="545"/>
      <c r="S34" s="545"/>
      <c r="T34" s="545"/>
      <c r="U34" s="545"/>
      <c r="V34" s="545"/>
      <c r="W34" s="545"/>
      <c r="X34" s="545"/>
      <c r="Y34" s="545"/>
      <c r="Z34" s="545"/>
      <c r="AA34" s="545"/>
      <c r="AB34" s="545"/>
      <c r="AC34" s="545"/>
      <c r="AD34" s="545"/>
      <c r="AE34" s="545"/>
      <c r="AF34" s="545"/>
      <c r="AG34" s="545"/>
      <c r="AH34" s="545"/>
      <c r="AI34" s="545"/>
      <c r="AJ34" s="545"/>
      <c r="AK34" s="545"/>
      <c r="AL34" s="545"/>
      <c r="AM34" s="545"/>
      <c r="AN34" s="545"/>
      <c r="AO34" s="545"/>
      <c r="AP34" s="545"/>
      <c r="AQ34" s="545"/>
      <c r="AR34" s="545"/>
      <c r="AS34" s="545"/>
      <c r="AT34" s="545"/>
      <c r="AU34" s="545"/>
      <c r="AV34" s="545"/>
      <c r="AW34" s="545"/>
      <c r="AX34" s="545"/>
      <c r="AY34" s="545"/>
      <c r="AZ34" s="545"/>
      <c r="BA34" s="545"/>
      <c r="BB34" s="545"/>
      <c r="BC34" s="545"/>
      <c r="BD34" s="545"/>
      <c r="BE34" s="545"/>
      <c r="BF34" s="545"/>
      <c r="BG34" s="545"/>
      <c r="BH34" s="545"/>
      <c r="BI34" s="545"/>
      <c r="BJ34" s="545"/>
      <c r="BK34" s="545"/>
      <c r="BL34" s="545"/>
      <c r="BM34" s="545"/>
      <c r="BN34" s="545"/>
      <c r="BO34" s="545"/>
      <c r="BP34" s="545"/>
      <c r="BQ34" s="545"/>
      <c r="BR34" s="545"/>
      <c r="BS34" s="545"/>
      <c r="BT34" s="545"/>
      <c r="BU34" s="545"/>
      <c r="BV34" s="546"/>
      <c r="BW34" s="472"/>
      <c r="BX34" s="472"/>
      <c r="BY34" s="472"/>
      <c r="BZ34" s="472"/>
      <c r="CA34" s="472"/>
      <c r="CB34" s="472"/>
      <c r="CC34" s="472"/>
      <c r="CD34" s="472"/>
      <c r="CE34" s="472"/>
      <c r="CF34" s="472"/>
      <c r="CG34" s="472"/>
      <c r="CH34" s="472"/>
      <c r="CI34" s="472"/>
      <c r="CJ34" s="472"/>
      <c r="CK34" s="472"/>
      <c r="CL34" s="472"/>
      <c r="CM34" s="472"/>
      <c r="CN34" s="472"/>
      <c r="CO34" s="472"/>
      <c r="CP34" s="472"/>
      <c r="CQ34" s="472"/>
      <c r="CR34" s="472"/>
      <c r="CS34" s="472"/>
      <c r="CT34" s="472"/>
      <c r="CU34" s="472"/>
      <c r="CV34" s="472"/>
      <c r="CW34" s="472"/>
      <c r="CX34" s="472"/>
      <c r="CY34" s="472"/>
      <c r="CZ34" s="472"/>
      <c r="DA34" s="472"/>
    </row>
    <row r="35" spans="1:105" s="34" customFormat="1" ht="26.25" customHeight="1" x14ac:dyDescent="0.25">
      <c r="A35" s="467" t="s">
        <v>295</v>
      </c>
      <c r="B35" s="467"/>
      <c r="C35" s="467"/>
      <c r="D35" s="467"/>
      <c r="E35" s="467"/>
      <c r="F35" s="467"/>
      <c r="G35" s="115"/>
      <c r="H35" s="469" t="s">
        <v>296</v>
      </c>
      <c r="I35" s="469"/>
      <c r="J35" s="469"/>
      <c r="K35" s="469"/>
      <c r="L35" s="469"/>
      <c r="M35" s="469"/>
      <c r="N35" s="469"/>
      <c r="O35" s="469"/>
      <c r="P35" s="469"/>
      <c r="Q35" s="469"/>
      <c r="R35" s="469"/>
      <c r="S35" s="469"/>
      <c r="T35" s="469"/>
      <c r="U35" s="469"/>
      <c r="V35" s="469"/>
      <c r="W35" s="469"/>
      <c r="X35" s="469"/>
      <c r="Y35" s="469"/>
      <c r="Z35" s="469"/>
      <c r="AA35" s="469"/>
      <c r="AB35" s="469"/>
      <c r="AC35" s="469"/>
      <c r="AD35" s="469"/>
      <c r="AE35" s="469"/>
      <c r="AF35" s="469"/>
      <c r="AG35" s="469"/>
      <c r="AH35" s="469"/>
      <c r="AI35" s="469"/>
      <c r="AJ35" s="469"/>
      <c r="AK35" s="469"/>
      <c r="AL35" s="469"/>
      <c r="AM35" s="469"/>
      <c r="AN35" s="469"/>
      <c r="AO35" s="469"/>
      <c r="AP35" s="469"/>
      <c r="AQ35" s="469"/>
      <c r="AR35" s="469"/>
      <c r="AS35" s="469"/>
      <c r="AT35" s="469"/>
      <c r="AU35" s="469"/>
      <c r="AV35" s="469"/>
      <c r="AW35" s="469"/>
      <c r="AX35" s="469"/>
      <c r="AY35" s="469"/>
      <c r="AZ35" s="469"/>
      <c r="BA35" s="469"/>
      <c r="BB35" s="469"/>
      <c r="BC35" s="469"/>
      <c r="BD35" s="469"/>
      <c r="BE35" s="469"/>
      <c r="BF35" s="469"/>
      <c r="BG35" s="469"/>
      <c r="BH35" s="469"/>
      <c r="BI35" s="469"/>
      <c r="BJ35" s="469"/>
      <c r="BK35" s="469"/>
      <c r="BL35" s="469"/>
      <c r="BM35" s="469"/>
      <c r="BN35" s="469"/>
      <c r="BO35" s="469"/>
      <c r="BP35" s="469"/>
      <c r="BQ35" s="469"/>
      <c r="BR35" s="469"/>
      <c r="BS35" s="469"/>
      <c r="BT35" s="469"/>
      <c r="BU35" s="469"/>
      <c r="BV35" s="470"/>
      <c r="BW35" s="472">
        <v>24396704.710000001</v>
      </c>
      <c r="BX35" s="472"/>
      <c r="BY35" s="472"/>
      <c r="BZ35" s="472"/>
      <c r="CA35" s="472"/>
      <c r="CB35" s="472"/>
      <c r="CC35" s="472"/>
      <c r="CD35" s="472"/>
      <c r="CE35" s="472"/>
      <c r="CF35" s="472"/>
      <c r="CG35" s="472"/>
      <c r="CH35" s="472"/>
      <c r="CI35" s="472"/>
      <c r="CJ35" s="472"/>
      <c r="CK35" s="472"/>
      <c r="CL35" s="472"/>
      <c r="CM35" s="472">
        <f>BW35*5.1%</f>
        <v>1244231.9402099999</v>
      </c>
      <c r="CN35" s="472"/>
      <c r="CO35" s="472"/>
      <c r="CP35" s="472"/>
      <c r="CQ35" s="472"/>
      <c r="CR35" s="472"/>
      <c r="CS35" s="472"/>
      <c r="CT35" s="472"/>
      <c r="CU35" s="472"/>
      <c r="CV35" s="472"/>
      <c r="CW35" s="472"/>
      <c r="CX35" s="472"/>
      <c r="CY35" s="472"/>
      <c r="CZ35" s="472"/>
      <c r="DA35" s="472"/>
    </row>
    <row r="36" spans="1:105" s="34" customFormat="1" ht="13.65" customHeight="1" x14ac:dyDescent="0.25">
      <c r="A36" s="467"/>
      <c r="B36" s="467"/>
      <c r="C36" s="467"/>
      <c r="D36" s="467"/>
      <c r="E36" s="467"/>
      <c r="F36" s="467"/>
      <c r="G36" s="497" t="s">
        <v>261</v>
      </c>
      <c r="H36" s="498"/>
      <c r="I36" s="498"/>
      <c r="J36" s="498"/>
      <c r="K36" s="498"/>
      <c r="L36" s="498"/>
      <c r="M36" s="498"/>
      <c r="N36" s="498"/>
      <c r="O36" s="498"/>
      <c r="P36" s="498"/>
      <c r="Q36" s="498"/>
      <c r="R36" s="498"/>
      <c r="S36" s="498"/>
      <c r="T36" s="498"/>
      <c r="U36" s="498"/>
      <c r="V36" s="498"/>
      <c r="W36" s="498"/>
      <c r="X36" s="498"/>
      <c r="Y36" s="498"/>
      <c r="Z36" s="498"/>
      <c r="AA36" s="498"/>
      <c r="AB36" s="498"/>
      <c r="AC36" s="498"/>
      <c r="AD36" s="498"/>
      <c r="AE36" s="498"/>
      <c r="AF36" s="498"/>
      <c r="AG36" s="498"/>
      <c r="AH36" s="498"/>
      <c r="AI36" s="498"/>
      <c r="AJ36" s="498"/>
      <c r="AK36" s="498"/>
      <c r="AL36" s="498"/>
      <c r="AM36" s="498"/>
      <c r="AN36" s="498"/>
      <c r="AO36" s="498"/>
      <c r="AP36" s="498"/>
      <c r="AQ36" s="498"/>
      <c r="AR36" s="498"/>
      <c r="AS36" s="498"/>
      <c r="AT36" s="498"/>
      <c r="AU36" s="498"/>
      <c r="AV36" s="498"/>
      <c r="AW36" s="498"/>
      <c r="AX36" s="498"/>
      <c r="AY36" s="498"/>
      <c r="AZ36" s="498"/>
      <c r="BA36" s="498"/>
      <c r="BB36" s="498"/>
      <c r="BC36" s="498"/>
      <c r="BD36" s="498"/>
      <c r="BE36" s="498"/>
      <c r="BF36" s="498"/>
      <c r="BG36" s="498"/>
      <c r="BH36" s="498"/>
      <c r="BI36" s="498"/>
      <c r="BJ36" s="498"/>
      <c r="BK36" s="498"/>
      <c r="BL36" s="498"/>
      <c r="BM36" s="498"/>
      <c r="BN36" s="498"/>
      <c r="BO36" s="498"/>
      <c r="BP36" s="498"/>
      <c r="BQ36" s="498"/>
      <c r="BR36" s="498"/>
      <c r="BS36" s="498"/>
      <c r="BT36" s="498"/>
      <c r="BU36" s="498"/>
      <c r="BV36" s="499"/>
      <c r="BW36" s="471" t="s">
        <v>7</v>
      </c>
      <c r="BX36" s="471"/>
      <c r="BY36" s="471"/>
      <c r="BZ36" s="471"/>
      <c r="CA36" s="471"/>
      <c r="CB36" s="471"/>
      <c r="CC36" s="471"/>
      <c r="CD36" s="471"/>
      <c r="CE36" s="471"/>
      <c r="CF36" s="471"/>
      <c r="CG36" s="471"/>
      <c r="CH36" s="471"/>
      <c r="CI36" s="471"/>
      <c r="CJ36" s="471"/>
      <c r="CK36" s="471"/>
      <c r="CL36" s="471"/>
      <c r="CM36" s="493">
        <f>SUM(CM24:DA35)</f>
        <v>7286920.6247300003</v>
      </c>
      <c r="CN36" s="494"/>
      <c r="CO36" s="494"/>
      <c r="CP36" s="494"/>
      <c r="CQ36" s="494"/>
      <c r="CR36" s="494"/>
      <c r="CS36" s="494"/>
      <c r="CT36" s="494"/>
      <c r="CU36" s="494"/>
      <c r="CV36" s="494"/>
      <c r="CW36" s="494"/>
      <c r="CX36" s="494"/>
      <c r="CY36" s="494"/>
      <c r="CZ36" s="494"/>
      <c r="DA36" s="494"/>
    </row>
    <row r="37" spans="1:105" ht="3" customHeight="1" x14ac:dyDescent="0.25"/>
    <row r="38" spans="1:105" s="4" customFormat="1" ht="48" customHeight="1" x14ac:dyDescent="0.25">
      <c r="A38" s="563" t="s">
        <v>297</v>
      </c>
      <c r="B38" s="564"/>
      <c r="C38" s="564"/>
      <c r="D38" s="564"/>
      <c r="E38" s="564"/>
      <c r="F38" s="564"/>
      <c r="G38" s="564"/>
      <c r="H38" s="564"/>
      <c r="I38" s="564"/>
      <c r="J38" s="564"/>
      <c r="K38" s="564"/>
      <c r="L38" s="564"/>
      <c r="M38" s="564"/>
      <c r="N38" s="564"/>
      <c r="O38" s="564"/>
      <c r="P38" s="564"/>
      <c r="Q38" s="564"/>
      <c r="R38" s="564"/>
      <c r="S38" s="564"/>
      <c r="T38" s="564"/>
      <c r="U38" s="564"/>
      <c r="V38" s="564"/>
      <c r="W38" s="564"/>
      <c r="X38" s="564"/>
      <c r="Y38" s="564"/>
      <c r="Z38" s="564"/>
      <c r="AA38" s="564"/>
      <c r="AB38" s="564"/>
      <c r="AC38" s="564"/>
      <c r="AD38" s="564"/>
      <c r="AE38" s="564"/>
      <c r="AF38" s="564"/>
      <c r="AG38" s="564"/>
      <c r="AH38" s="564"/>
      <c r="AI38" s="564"/>
      <c r="AJ38" s="564"/>
      <c r="AK38" s="564"/>
      <c r="AL38" s="564"/>
      <c r="AM38" s="564"/>
      <c r="AN38" s="564"/>
      <c r="AO38" s="564"/>
      <c r="AP38" s="564"/>
      <c r="AQ38" s="564"/>
      <c r="AR38" s="564"/>
      <c r="AS38" s="564"/>
      <c r="AT38" s="564"/>
      <c r="AU38" s="564"/>
      <c r="AV38" s="564"/>
      <c r="AW38" s="564"/>
      <c r="AX38" s="564"/>
      <c r="AY38" s="564"/>
      <c r="AZ38" s="564"/>
      <c r="BA38" s="564"/>
      <c r="BB38" s="564"/>
      <c r="BC38" s="564"/>
      <c r="BD38" s="564"/>
      <c r="BE38" s="564"/>
      <c r="BF38" s="564"/>
      <c r="BG38" s="564"/>
      <c r="BH38" s="564"/>
      <c r="BI38" s="564"/>
      <c r="BJ38" s="564"/>
      <c r="BK38" s="564"/>
      <c r="BL38" s="564"/>
      <c r="BM38" s="564"/>
      <c r="BN38" s="564"/>
      <c r="BO38" s="564"/>
      <c r="BP38" s="564"/>
      <c r="BQ38" s="564"/>
      <c r="BR38" s="564"/>
      <c r="BS38" s="564"/>
      <c r="BT38" s="564"/>
      <c r="BU38" s="564"/>
      <c r="BV38" s="564"/>
      <c r="BW38" s="564"/>
      <c r="BX38" s="564"/>
      <c r="BY38" s="564"/>
      <c r="BZ38" s="564"/>
      <c r="CA38" s="564"/>
      <c r="CB38" s="564"/>
      <c r="CC38" s="564"/>
      <c r="CD38" s="564"/>
      <c r="CE38" s="564"/>
      <c r="CF38" s="564"/>
      <c r="CG38" s="564"/>
      <c r="CH38" s="564"/>
      <c r="CI38" s="564"/>
      <c r="CJ38" s="564"/>
      <c r="CK38" s="564"/>
      <c r="CL38" s="564"/>
      <c r="CM38" s="564"/>
      <c r="CN38" s="564"/>
      <c r="CO38" s="564"/>
      <c r="CP38" s="564"/>
      <c r="CQ38" s="564"/>
      <c r="CR38" s="564"/>
      <c r="CS38" s="564"/>
      <c r="CT38" s="564"/>
      <c r="CU38" s="564"/>
      <c r="CV38" s="564"/>
      <c r="CW38" s="564"/>
      <c r="CX38" s="564"/>
      <c r="CY38" s="564"/>
      <c r="CZ38" s="564"/>
      <c r="DA38" s="564"/>
    </row>
    <row r="40" spans="1:105" s="109" customFormat="1" ht="13.8" x14ac:dyDescent="0.25">
      <c r="A40" s="474" t="s">
        <v>298</v>
      </c>
      <c r="B40" s="474"/>
      <c r="C40" s="474"/>
      <c r="D40" s="474"/>
      <c r="E40" s="474"/>
      <c r="F40" s="474"/>
      <c r="G40" s="474"/>
      <c r="H40" s="474"/>
      <c r="I40" s="474"/>
      <c r="J40" s="474"/>
      <c r="K40" s="474"/>
      <c r="L40" s="474"/>
      <c r="M40" s="474"/>
      <c r="N40" s="474"/>
      <c r="O40" s="474"/>
      <c r="P40" s="474"/>
      <c r="Q40" s="474"/>
      <c r="R40" s="474"/>
      <c r="S40" s="474"/>
      <c r="T40" s="474"/>
      <c r="U40" s="474"/>
      <c r="V40" s="474"/>
      <c r="W40" s="474"/>
      <c r="X40" s="474"/>
      <c r="Y40" s="474"/>
      <c r="Z40" s="474"/>
      <c r="AA40" s="474"/>
      <c r="AB40" s="474"/>
      <c r="AC40" s="474"/>
      <c r="AD40" s="474"/>
      <c r="AE40" s="474"/>
      <c r="AF40" s="474"/>
      <c r="AG40" s="474"/>
      <c r="AH40" s="474"/>
      <c r="AI40" s="474"/>
      <c r="AJ40" s="474"/>
      <c r="AK40" s="474"/>
      <c r="AL40" s="474"/>
      <c r="AM40" s="474"/>
      <c r="AN40" s="474"/>
      <c r="AO40" s="474"/>
      <c r="AP40" s="474"/>
      <c r="AQ40" s="474"/>
      <c r="AR40" s="474"/>
      <c r="AS40" s="474"/>
      <c r="AT40" s="474"/>
      <c r="AU40" s="474"/>
      <c r="AV40" s="474"/>
      <c r="AW40" s="474"/>
      <c r="AX40" s="474"/>
      <c r="AY40" s="474"/>
      <c r="AZ40" s="474"/>
      <c r="BA40" s="474"/>
      <c r="BB40" s="474"/>
      <c r="BC40" s="474"/>
      <c r="BD40" s="474"/>
      <c r="BE40" s="474"/>
      <c r="BF40" s="474"/>
      <c r="BG40" s="474"/>
      <c r="BH40" s="474"/>
      <c r="BI40" s="474"/>
      <c r="BJ40" s="474"/>
      <c r="BK40" s="474"/>
      <c r="BL40" s="474"/>
      <c r="BM40" s="474"/>
      <c r="BN40" s="474"/>
      <c r="BO40" s="474"/>
      <c r="BP40" s="474"/>
      <c r="BQ40" s="474"/>
      <c r="BR40" s="474"/>
      <c r="BS40" s="474"/>
      <c r="BT40" s="474"/>
      <c r="BU40" s="474"/>
      <c r="BV40" s="474"/>
      <c r="BW40" s="474"/>
      <c r="BX40" s="474"/>
      <c r="BY40" s="474"/>
      <c r="BZ40" s="474"/>
      <c r="CA40" s="474"/>
      <c r="CB40" s="474"/>
      <c r="CC40" s="474"/>
      <c r="CD40" s="474"/>
      <c r="CE40" s="474"/>
      <c r="CF40" s="474"/>
      <c r="CG40" s="474"/>
      <c r="CH40" s="474"/>
      <c r="CI40" s="474"/>
      <c r="CJ40" s="474"/>
      <c r="CK40" s="474"/>
      <c r="CL40" s="474"/>
      <c r="CM40" s="474"/>
      <c r="CN40" s="474"/>
      <c r="CO40" s="474"/>
      <c r="CP40" s="474"/>
      <c r="CQ40" s="474"/>
      <c r="CR40" s="474"/>
      <c r="CS40" s="474"/>
      <c r="CT40" s="474"/>
      <c r="CU40" s="474"/>
      <c r="CV40" s="474"/>
      <c r="CW40" s="474"/>
      <c r="CX40" s="474"/>
      <c r="CY40" s="474"/>
      <c r="CZ40" s="474"/>
      <c r="DA40" s="474"/>
    </row>
    <row r="41" spans="1:105" ht="6" customHeight="1" x14ac:dyDescent="0.25"/>
    <row r="42" spans="1:105" s="109" customFormat="1" ht="13.8" x14ac:dyDescent="0.25">
      <c r="A42" s="109" t="s">
        <v>248</v>
      </c>
      <c r="X42" s="475" t="s">
        <v>487</v>
      </c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</row>
    <row r="43" spans="1:105" s="109" customFormat="1" ht="6" customHeight="1" x14ac:dyDescent="0.25">
      <c r="X43" s="110"/>
      <c r="Y43" s="110"/>
      <c r="Z43" s="110"/>
      <c r="AA43" s="110"/>
      <c r="AB43" s="110"/>
      <c r="AC43" s="110"/>
      <c r="AD43" s="110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0"/>
      <c r="AP43" s="110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0"/>
      <c r="BB43" s="110"/>
      <c r="BC43" s="110"/>
      <c r="BD43" s="110"/>
      <c r="BE43" s="110"/>
      <c r="BF43" s="110"/>
      <c r="BG43" s="110"/>
      <c r="BH43" s="110"/>
      <c r="BI43" s="110"/>
      <c r="BJ43" s="110"/>
      <c r="BK43" s="110"/>
      <c r="BL43" s="110"/>
      <c r="BM43" s="110"/>
      <c r="BN43" s="110"/>
      <c r="BO43" s="110"/>
      <c r="BP43" s="110"/>
      <c r="BQ43" s="110"/>
      <c r="BR43" s="110"/>
      <c r="BS43" s="110"/>
      <c r="BT43" s="110"/>
      <c r="BU43" s="110"/>
      <c r="BV43" s="110"/>
      <c r="BW43" s="110"/>
      <c r="BX43" s="110"/>
      <c r="BY43" s="110"/>
      <c r="BZ43" s="110"/>
      <c r="CA43" s="110"/>
      <c r="CB43" s="110"/>
      <c r="CC43" s="110"/>
      <c r="CD43" s="110"/>
      <c r="CE43" s="110"/>
      <c r="CF43" s="110"/>
      <c r="CG43" s="110"/>
      <c r="CH43" s="110"/>
      <c r="CI43" s="110"/>
      <c r="CJ43" s="110"/>
      <c r="CK43" s="110"/>
      <c r="CL43" s="110"/>
      <c r="CM43" s="110"/>
      <c r="CN43" s="110"/>
      <c r="CO43" s="110"/>
      <c r="CP43" s="110"/>
      <c r="CQ43" s="110"/>
      <c r="CR43" s="110"/>
      <c r="CS43" s="110"/>
      <c r="CT43" s="110"/>
      <c r="CU43" s="110"/>
      <c r="CV43" s="110"/>
      <c r="CW43" s="110"/>
      <c r="CX43" s="110"/>
      <c r="CY43" s="110"/>
      <c r="CZ43" s="110"/>
      <c r="DA43" s="110"/>
    </row>
    <row r="44" spans="1:105" s="109" customFormat="1" ht="13.8" x14ac:dyDescent="0.25">
      <c r="A44" s="476" t="s">
        <v>249</v>
      </c>
      <c r="B44" s="476"/>
      <c r="C44" s="476"/>
      <c r="D44" s="476"/>
      <c r="E44" s="476"/>
      <c r="F44" s="476"/>
      <c r="G44" s="476"/>
      <c r="H44" s="476"/>
      <c r="I44" s="476"/>
      <c r="J44" s="476"/>
      <c r="K44" s="476"/>
      <c r="L44" s="476"/>
      <c r="M44" s="476"/>
      <c r="N44" s="476"/>
      <c r="O44" s="476"/>
      <c r="P44" s="476"/>
      <c r="Q44" s="476"/>
      <c r="R44" s="476"/>
      <c r="S44" s="476"/>
      <c r="T44" s="476"/>
      <c r="U44" s="476"/>
      <c r="V44" s="476"/>
      <c r="W44" s="476"/>
      <c r="X44" s="476"/>
      <c r="Y44" s="476"/>
      <c r="Z44" s="476"/>
      <c r="AA44" s="476"/>
      <c r="AB44" s="476"/>
      <c r="AC44" s="476"/>
      <c r="AD44" s="476"/>
      <c r="AE44" s="476"/>
      <c r="AF44" s="476"/>
      <c r="AG44" s="476"/>
      <c r="AH44" s="476"/>
      <c r="AI44" s="476"/>
      <c r="AJ44" s="476"/>
      <c r="AK44" s="476"/>
      <c r="AL44" s="476"/>
      <c r="AM44" s="476"/>
      <c r="AN44" s="476"/>
      <c r="AO44" s="476"/>
      <c r="AP44" s="477" t="s">
        <v>486</v>
      </c>
      <c r="AQ44" s="477"/>
      <c r="AR44" s="477"/>
      <c r="AS44" s="477"/>
      <c r="AT44" s="477"/>
      <c r="AU44" s="477"/>
      <c r="AV44" s="477"/>
      <c r="AW44" s="477"/>
      <c r="AX44" s="477"/>
      <c r="AY44" s="477"/>
      <c r="AZ44" s="477"/>
      <c r="BA44" s="477"/>
      <c r="BB44" s="477"/>
      <c r="BC44" s="477"/>
      <c r="BD44" s="477"/>
      <c r="BE44" s="477"/>
      <c r="BF44" s="477"/>
      <c r="BG44" s="477"/>
      <c r="BH44" s="477"/>
      <c r="BI44" s="477"/>
      <c r="BJ44" s="477"/>
      <c r="BK44" s="477"/>
      <c r="BL44" s="477"/>
      <c r="BM44" s="477"/>
      <c r="BN44" s="477"/>
      <c r="BO44" s="477"/>
      <c r="BP44" s="477"/>
      <c r="BQ44" s="477"/>
      <c r="BR44" s="477"/>
      <c r="BS44" s="477"/>
      <c r="BT44" s="477"/>
      <c r="BU44" s="477"/>
      <c r="BV44" s="477"/>
      <c r="BW44" s="477"/>
      <c r="BX44" s="477"/>
      <c r="BY44" s="477"/>
      <c r="BZ44" s="477"/>
      <c r="CA44" s="477"/>
      <c r="CB44" s="477"/>
      <c r="CC44" s="477"/>
      <c r="CD44" s="477"/>
      <c r="CE44" s="477"/>
      <c r="CF44" s="477"/>
      <c r="CG44" s="477"/>
      <c r="CH44" s="477"/>
      <c r="CI44" s="477"/>
      <c r="CJ44" s="477"/>
      <c r="CK44" s="477"/>
      <c r="CL44" s="477"/>
      <c r="CM44" s="477"/>
      <c r="CN44" s="477"/>
      <c r="CO44" s="477"/>
      <c r="CP44" s="477"/>
      <c r="CQ44" s="477"/>
      <c r="CR44" s="477"/>
      <c r="CS44" s="477"/>
      <c r="CT44" s="477"/>
      <c r="CU44" s="477"/>
      <c r="CV44" s="477"/>
      <c r="CW44" s="477"/>
      <c r="CX44" s="477"/>
      <c r="CY44" s="477"/>
      <c r="CZ44" s="477"/>
      <c r="DA44" s="477"/>
    </row>
    <row r="45" spans="1:105" ht="10.5" customHeight="1" x14ac:dyDescent="0.25"/>
    <row r="46" spans="1:105" s="112" customFormat="1" ht="45" customHeight="1" x14ac:dyDescent="0.3">
      <c r="A46" s="478" t="s">
        <v>251</v>
      </c>
      <c r="B46" s="479"/>
      <c r="C46" s="479"/>
      <c r="D46" s="479"/>
      <c r="E46" s="479"/>
      <c r="F46" s="479"/>
      <c r="G46" s="480"/>
      <c r="H46" s="478" t="s">
        <v>0</v>
      </c>
      <c r="I46" s="479"/>
      <c r="J46" s="479"/>
      <c r="K46" s="479"/>
      <c r="L46" s="479"/>
      <c r="M46" s="479"/>
      <c r="N46" s="479"/>
      <c r="O46" s="479"/>
      <c r="P46" s="479"/>
      <c r="Q46" s="479"/>
      <c r="R46" s="479"/>
      <c r="S46" s="479"/>
      <c r="T46" s="479"/>
      <c r="U46" s="479"/>
      <c r="V46" s="479"/>
      <c r="W46" s="479"/>
      <c r="X46" s="479"/>
      <c r="Y46" s="479"/>
      <c r="Z46" s="479"/>
      <c r="AA46" s="479"/>
      <c r="AB46" s="479"/>
      <c r="AC46" s="479"/>
      <c r="AD46" s="479"/>
      <c r="AE46" s="479"/>
      <c r="AF46" s="479"/>
      <c r="AG46" s="479"/>
      <c r="AH46" s="479"/>
      <c r="AI46" s="479"/>
      <c r="AJ46" s="479"/>
      <c r="AK46" s="479"/>
      <c r="AL46" s="479"/>
      <c r="AM46" s="479"/>
      <c r="AN46" s="479"/>
      <c r="AO46" s="479"/>
      <c r="AP46" s="479"/>
      <c r="AQ46" s="479"/>
      <c r="AR46" s="479"/>
      <c r="AS46" s="479"/>
      <c r="AT46" s="479"/>
      <c r="AU46" s="479"/>
      <c r="AV46" s="479"/>
      <c r="AW46" s="479"/>
      <c r="AX46" s="479"/>
      <c r="AY46" s="479"/>
      <c r="AZ46" s="479"/>
      <c r="BA46" s="479"/>
      <c r="BB46" s="479"/>
      <c r="BC46" s="480"/>
      <c r="BD46" s="478" t="s">
        <v>299</v>
      </c>
      <c r="BE46" s="479"/>
      <c r="BF46" s="479"/>
      <c r="BG46" s="479"/>
      <c r="BH46" s="479"/>
      <c r="BI46" s="479"/>
      <c r="BJ46" s="479"/>
      <c r="BK46" s="479"/>
      <c r="BL46" s="479"/>
      <c r="BM46" s="479"/>
      <c r="BN46" s="479"/>
      <c r="BO46" s="479"/>
      <c r="BP46" s="479"/>
      <c r="BQ46" s="479"/>
      <c r="BR46" s="479"/>
      <c r="BS46" s="480"/>
      <c r="BT46" s="478" t="s">
        <v>300</v>
      </c>
      <c r="BU46" s="479"/>
      <c r="BV46" s="479"/>
      <c r="BW46" s="479"/>
      <c r="BX46" s="479"/>
      <c r="BY46" s="479"/>
      <c r="BZ46" s="479"/>
      <c r="CA46" s="479"/>
      <c r="CB46" s="479"/>
      <c r="CC46" s="479"/>
      <c r="CD46" s="479"/>
      <c r="CE46" s="479"/>
      <c r="CF46" s="479"/>
      <c r="CG46" s="479"/>
      <c r="CH46" s="479"/>
      <c r="CI46" s="480"/>
      <c r="CJ46" s="478" t="s">
        <v>301</v>
      </c>
      <c r="CK46" s="479"/>
      <c r="CL46" s="479"/>
      <c r="CM46" s="479"/>
      <c r="CN46" s="479"/>
      <c r="CO46" s="479"/>
      <c r="CP46" s="479"/>
      <c r="CQ46" s="479"/>
      <c r="CR46" s="479"/>
      <c r="CS46" s="479"/>
      <c r="CT46" s="479"/>
      <c r="CU46" s="479"/>
      <c r="CV46" s="479"/>
      <c r="CW46" s="479"/>
      <c r="CX46" s="479"/>
      <c r="CY46" s="479"/>
      <c r="CZ46" s="479"/>
      <c r="DA46" s="480"/>
    </row>
    <row r="47" spans="1:105" s="113" customFormat="1" ht="13.2" x14ac:dyDescent="0.3">
      <c r="A47" s="491">
        <v>1</v>
      </c>
      <c r="B47" s="491"/>
      <c r="C47" s="491"/>
      <c r="D47" s="491"/>
      <c r="E47" s="491"/>
      <c r="F47" s="491"/>
      <c r="G47" s="491"/>
      <c r="H47" s="491">
        <v>2</v>
      </c>
      <c r="I47" s="491"/>
      <c r="J47" s="491"/>
      <c r="K47" s="491"/>
      <c r="L47" s="491"/>
      <c r="M47" s="491"/>
      <c r="N47" s="491"/>
      <c r="O47" s="491"/>
      <c r="P47" s="491"/>
      <c r="Q47" s="491"/>
      <c r="R47" s="491"/>
      <c r="S47" s="491"/>
      <c r="T47" s="491"/>
      <c r="U47" s="491"/>
      <c r="V47" s="491"/>
      <c r="W47" s="491"/>
      <c r="X47" s="491"/>
      <c r="Y47" s="491"/>
      <c r="Z47" s="491"/>
      <c r="AA47" s="491"/>
      <c r="AB47" s="491"/>
      <c r="AC47" s="491"/>
      <c r="AD47" s="491"/>
      <c r="AE47" s="491"/>
      <c r="AF47" s="491"/>
      <c r="AG47" s="491"/>
      <c r="AH47" s="491"/>
      <c r="AI47" s="491"/>
      <c r="AJ47" s="491"/>
      <c r="AK47" s="491"/>
      <c r="AL47" s="491"/>
      <c r="AM47" s="491"/>
      <c r="AN47" s="491"/>
      <c r="AO47" s="491"/>
      <c r="AP47" s="491"/>
      <c r="AQ47" s="491"/>
      <c r="AR47" s="491"/>
      <c r="AS47" s="491"/>
      <c r="AT47" s="491"/>
      <c r="AU47" s="491"/>
      <c r="AV47" s="491"/>
      <c r="AW47" s="491"/>
      <c r="AX47" s="491"/>
      <c r="AY47" s="491"/>
      <c r="AZ47" s="491"/>
      <c r="BA47" s="491"/>
      <c r="BB47" s="491"/>
      <c r="BC47" s="491"/>
      <c r="BD47" s="491">
        <v>3</v>
      </c>
      <c r="BE47" s="491"/>
      <c r="BF47" s="491"/>
      <c r="BG47" s="491"/>
      <c r="BH47" s="491"/>
      <c r="BI47" s="491"/>
      <c r="BJ47" s="491"/>
      <c r="BK47" s="491"/>
      <c r="BL47" s="491"/>
      <c r="BM47" s="491"/>
      <c r="BN47" s="491"/>
      <c r="BO47" s="491"/>
      <c r="BP47" s="491"/>
      <c r="BQ47" s="491"/>
      <c r="BR47" s="491"/>
      <c r="BS47" s="491"/>
      <c r="BT47" s="491">
        <v>4</v>
      </c>
      <c r="BU47" s="491"/>
      <c r="BV47" s="491"/>
      <c r="BW47" s="491"/>
      <c r="BX47" s="491"/>
      <c r="BY47" s="491"/>
      <c r="BZ47" s="491"/>
      <c r="CA47" s="491"/>
      <c r="CB47" s="491"/>
      <c r="CC47" s="491"/>
      <c r="CD47" s="491"/>
      <c r="CE47" s="491"/>
      <c r="CF47" s="491"/>
      <c r="CG47" s="491"/>
      <c r="CH47" s="491"/>
      <c r="CI47" s="491"/>
      <c r="CJ47" s="491">
        <v>5</v>
      </c>
      <c r="CK47" s="491"/>
      <c r="CL47" s="491"/>
      <c r="CM47" s="491"/>
      <c r="CN47" s="491"/>
      <c r="CO47" s="491"/>
      <c r="CP47" s="491"/>
      <c r="CQ47" s="491"/>
      <c r="CR47" s="491"/>
      <c r="CS47" s="491"/>
      <c r="CT47" s="491"/>
      <c r="CU47" s="491"/>
      <c r="CV47" s="491"/>
      <c r="CW47" s="491"/>
      <c r="CX47" s="491"/>
      <c r="CY47" s="491"/>
      <c r="CZ47" s="491"/>
      <c r="DA47" s="491"/>
    </row>
    <row r="48" spans="1:105" s="114" customFormat="1" ht="24.75" customHeight="1" x14ac:dyDescent="0.3">
      <c r="A48" s="467" t="s">
        <v>377</v>
      </c>
      <c r="B48" s="467"/>
      <c r="C48" s="467"/>
      <c r="D48" s="467"/>
      <c r="E48" s="467"/>
      <c r="F48" s="467"/>
      <c r="G48" s="467"/>
      <c r="H48" s="492" t="s">
        <v>485</v>
      </c>
      <c r="I48" s="492"/>
      <c r="J48" s="492"/>
      <c r="K48" s="492"/>
      <c r="L48" s="492"/>
      <c r="M48" s="492"/>
      <c r="N48" s="492"/>
      <c r="O48" s="492"/>
      <c r="P48" s="492"/>
      <c r="Q48" s="492"/>
      <c r="R48" s="492"/>
      <c r="S48" s="492"/>
      <c r="T48" s="492"/>
      <c r="U48" s="492"/>
      <c r="V48" s="492"/>
      <c r="W48" s="492"/>
      <c r="X48" s="492"/>
      <c r="Y48" s="492"/>
      <c r="Z48" s="492"/>
      <c r="AA48" s="492"/>
      <c r="AB48" s="492"/>
      <c r="AC48" s="492"/>
      <c r="AD48" s="492"/>
      <c r="AE48" s="492"/>
      <c r="AF48" s="492"/>
      <c r="AG48" s="492"/>
      <c r="AH48" s="492"/>
      <c r="AI48" s="492"/>
      <c r="AJ48" s="492"/>
      <c r="AK48" s="492"/>
      <c r="AL48" s="492"/>
      <c r="AM48" s="492"/>
      <c r="AN48" s="492"/>
      <c r="AO48" s="492"/>
      <c r="AP48" s="492"/>
      <c r="AQ48" s="492"/>
      <c r="AR48" s="492"/>
      <c r="AS48" s="492"/>
      <c r="AT48" s="492"/>
      <c r="AU48" s="492"/>
      <c r="AV48" s="492"/>
      <c r="AW48" s="492"/>
      <c r="AX48" s="492"/>
      <c r="AY48" s="492"/>
      <c r="AZ48" s="492"/>
      <c r="BA48" s="492"/>
      <c r="BB48" s="492"/>
      <c r="BC48" s="492"/>
      <c r="BD48" s="472">
        <v>28507.16</v>
      </c>
      <c r="BE48" s="472"/>
      <c r="BF48" s="472"/>
      <c r="BG48" s="472"/>
      <c r="BH48" s="472"/>
      <c r="BI48" s="472"/>
      <c r="BJ48" s="472"/>
      <c r="BK48" s="472"/>
      <c r="BL48" s="472"/>
      <c r="BM48" s="472"/>
      <c r="BN48" s="472"/>
      <c r="BO48" s="472"/>
      <c r="BP48" s="472"/>
      <c r="BQ48" s="472"/>
      <c r="BR48" s="472"/>
      <c r="BS48" s="472"/>
      <c r="BT48" s="471">
        <v>5</v>
      </c>
      <c r="BU48" s="471"/>
      <c r="BV48" s="471"/>
      <c r="BW48" s="471"/>
      <c r="BX48" s="471"/>
      <c r="BY48" s="471"/>
      <c r="BZ48" s="471"/>
      <c r="CA48" s="471"/>
      <c r="CB48" s="471"/>
      <c r="CC48" s="471"/>
      <c r="CD48" s="471"/>
      <c r="CE48" s="471"/>
      <c r="CF48" s="471"/>
      <c r="CG48" s="471"/>
      <c r="CH48" s="471"/>
      <c r="CI48" s="471"/>
      <c r="CJ48" s="472">
        <v>142535.57999999999</v>
      </c>
      <c r="CK48" s="472"/>
      <c r="CL48" s="472"/>
      <c r="CM48" s="472"/>
      <c r="CN48" s="472"/>
      <c r="CO48" s="472"/>
      <c r="CP48" s="472"/>
      <c r="CQ48" s="472"/>
      <c r="CR48" s="472"/>
      <c r="CS48" s="472"/>
      <c r="CT48" s="472"/>
      <c r="CU48" s="472"/>
      <c r="CV48" s="472"/>
      <c r="CW48" s="472"/>
      <c r="CX48" s="472"/>
      <c r="CY48" s="472"/>
      <c r="CZ48" s="472"/>
      <c r="DA48" s="472"/>
    </row>
    <row r="49" spans="1:105" s="114" customFormat="1" ht="15" customHeight="1" x14ac:dyDescent="0.3">
      <c r="A49" s="467"/>
      <c r="B49" s="467"/>
      <c r="C49" s="467"/>
      <c r="D49" s="467"/>
      <c r="E49" s="467"/>
      <c r="F49" s="467"/>
      <c r="G49" s="467"/>
      <c r="H49" s="498" t="s">
        <v>261</v>
      </c>
      <c r="I49" s="498"/>
      <c r="J49" s="498"/>
      <c r="K49" s="498"/>
      <c r="L49" s="498"/>
      <c r="M49" s="498"/>
      <c r="N49" s="498"/>
      <c r="O49" s="498"/>
      <c r="P49" s="498"/>
      <c r="Q49" s="498"/>
      <c r="R49" s="498"/>
      <c r="S49" s="498"/>
      <c r="T49" s="498"/>
      <c r="U49" s="498"/>
      <c r="V49" s="498"/>
      <c r="W49" s="498"/>
      <c r="X49" s="498"/>
      <c r="Y49" s="498"/>
      <c r="Z49" s="498"/>
      <c r="AA49" s="498"/>
      <c r="AB49" s="498"/>
      <c r="AC49" s="498"/>
      <c r="AD49" s="498"/>
      <c r="AE49" s="498"/>
      <c r="AF49" s="498"/>
      <c r="AG49" s="498"/>
      <c r="AH49" s="498"/>
      <c r="AI49" s="498"/>
      <c r="AJ49" s="498"/>
      <c r="AK49" s="498"/>
      <c r="AL49" s="498"/>
      <c r="AM49" s="498"/>
      <c r="AN49" s="498"/>
      <c r="AO49" s="498"/>
      <c r="AP49" s="498"/>
      <c r="AQ49" s="498"/>
      <c r="AR49" s="498"/>
      <c r="AS49" s="498"/>
      <c r="AT49" s="498"/>
      <c r="AU49" s="498"/>
      <c r="AV49" s="498"/>
      <c r="AW49" s="498"/>
      <c r="AX49" s="498"/>
      <c r="AY49" s="498"/>
      <c r="AZ49" s="498"/>
      <c r="BA49" s="498"/>
      <c r="BB49" s="498"/>
      <c r="BC49" s="499"/>
      <c r="BD49" s="471" t="s">
        <v>7</v>
      </c>
      <c r="BE49" s="471"/>
      <c r="BF49" s="471"/>
      <c r="BG49" s="471"/>
      <c r="BH49" s="471"/>
      <c r="BI49" s="471"/>
      <c r="BJ49" s="471"/>
      <c r="BK49" s="471"/>
      <c r="BL49" s="471"/>
      <c r="BM49" s="471"/>
      <c r="BN49" s="471"/>
      <c r="BO49" s="471"/>
      <c r="BP49" s="471"/>
      <c r="BQ49" s="471"/>
      <c r="BR49" s="471"/>
      <c r="BS49" s="471"/>
      <c r="BT49" s="471" t="s">
        <v>7</v>
      </c>
      <c r="BU49" s="471"/>
      <c r="BV49" s="471"/>
      <c r="BW49" s="471"/>
      <c r="BX49" s="471"/>
      <c r="BY49" s="471"/>
      <c r="BZ49" s="471"/>
      <c r="CA49" s="471"/>
      <c r="CB49" s="471"/>
      <c r="CC49" s="471"/>
      <c r="CD49" s="471"/>
      <c r="CE49" s="471"/>
      <c r="CF49" s="471"/>
      <c r="CG49" s="471"/>
      <c r="CH49" s="471"/>
      <c r="CI49" s="471"/>
      <c r="CJ49" s="493">
        <f>CJ48</f>
        <v>142535.57999999999</v>
      </c>
      <c r="CK49" s="494"/>
      <c r="CL49" s="494"/>
      <c r="CM49" s="494"/>
      <c r="CN49" s="494"/>
      <c r="CO49" s="494"/>
      <c r="CP49" s="494"/>
      <c r="CQ49" s="494"/>
      <c r="CR49" s="494"/>
      <c r="CS49" s="494"/>
      <c r="CT49" s="494"/>
      <c r="CU49" s="494"/>
      <c r="CV49" s="494"/>
      <c r="CW49" s="494"/>
      <c r="CX49" s="494"/>
      <c r="CY49" s="494"/>
      <c r="CZ49" s="494"/>
      <c r="DA49" s="494"/>
    </row>
    <row r="50" spans="1:105" s="114" customFormat="1" ht="15" customHeight="1" x14ac:dyDescent="0.3">
      <c r="A50" s="163"/>
      <c r="B50" s="163"/>
      <c r="C50" s="163"/>
      <c r="D50" s="163"/>
      <c r="E50" s="163"/>
      <c r="F50" s="163"/>
      <c r="G50" s="163"/>
      <c r="H50" s="164"/>
      <c r="I50" s="164"/>
      <c r="J50" s="164"/>
      <c r="K50" s="164"/>
      <c r="L50" s="164"/>
      <c r="M50" s="164"/>
      <c r="N50" s="164"/>
      <c r="O50" s="164"/>
      <c r="P50" s="164"/>
      <c r="Q50" s="164"/>
      <c r="R50" s="164"/>
      <c r="S50" s="164"/>
      <c r="T50" s="164"/>
      <c r="U50" s="164"/>
      <c r="V50" s="164"/>
      <c r="W50" s="164"/>
      <c r="X50" s="164"/>
      <c r="Y50" s="164"/>
      <c r="Z50" s="164"/>
      <c r="AA50" s="164"/>
      <c r="AB50" s="164"/>
      <c r="AC50" s="164"/>
      <c r="AD50" s="164"/>
      <c r="AE50" s="164"/>
      <c r="AF50" s="164"/>
      <c r="AG50" s="164"/>
      <c r="AH50" s="164"/>
      <c r="AI50" s="164"/>
      <c r="AJ50" s="164"/>
      <c r="AK50" s="164"/>
      <c r="AL50" s="164"/>
      <c r="AM50" s="164"/>
      <c r="AN50" s="164"/>
      <c r="AO50" s="164"/>
      <c r="AP50" s="164"/>
      <c r="AQ50" s="164"/>
      <c r="AR50" s="164"/>
      <c r="AS50" s="164"/>
      <c r="AT50" s="164"/>
      <c r="AU50" s="164"/>
      <c r="AV50" s="164"/>
      <c r="AW50" s="164"/>
      <c r="AX50" s="164"/>
      <c r="AY50" s="164"/>
      <c r="AZ50" s="164"/>
      <c r="BA50" s="164"/>
      <c r="BB50" s="164"/>
      <c r="BC50" s="164"/>
      <c r="BD50" s="165"/>
      <c r="BE50" s="165"/>
      <c r="BF50" s="165"/>
      <c r="BG50" s="165"/>
      <c r="BH50" s="165"/>
      <c r="BI50" s="165"/>
      <c r="BJ50" s="165"/>
      <c r="BK50" s="165"/>
      <c r="BL50" s="165"/>
      <c r="BM50" s="165"/>
      <c r="BN50" s="165"/>
      <c r="BO50" s="165"/>
      <c r="BP50" s="165"/>
      <c r="BQ50" s="165"/>
      <c r="BR50" s="165"/>
      <c r="BS50" s="165"/>
      <c r="BT50" s="165"/>
      <c r="BU50" s="165"/>
      <c r="BV50" s="165"/>
      <c r="BW50" s="165"/>
      <c r="BX50" s="165"/>
      <c r="BY50" s="165"/>
      <c r="BZ50" s="165"/>
      <c r="CA50" s="165"/>
      <c r="CB50" s="165"/>
      <c r="CC50" s="165"/>
      <c r="CD50" s="165"/>
      <c r="CE50" s="165"/>
      <c r="CF50" s="165"/>
      <c r="CG50" s="165"/>
      <c r="CH50" s="165"/>
      <c r="CI50" s="165"/>
      <c r="CJ50" s="166"/>
      <c r="CK50" s="167"/>
      <c r="CL50" s="167"/>
      <c r="CM50" s="167"/>
      <c r="CN50" s="167"/>
      <c r="CO50" s="167"/>
      <c r="CP50" s="167"/>
      <c r="CQ50" s="167"/>
      <c r="CR50" s="167"/>
      <c r="CS50" s="167"/>
      <c r="CT50" s="167"/>
      <c r="CU50" s="167"/>
      <c r="CV50" s="167"/>
      <c r="CW50" s="167"/>
      <c r="CX50" s="167"/>
      <c r="CY50" s="167"/>
      <c r="CZ50" s="167"/>
      <c r="DA50" s="167"/>
    </row>
    <row r="51" spans="1:105" s="114" customFormat="1" ht="15" customHeight="1" x14ac:dyDescent="0.25">
      <c r="A51" s="170" t="s">
        <v>248</v>
      </c>
      <c r="B51" s="170"/>
      <c r="C51" s="170"/>
      <c r="D51" s="170"/>
      <c r="E51" s="170"/>
      <c r="F51" s="170"/>
      <c r="G51" s="170"/>
      <c r="H51" s="170"/>
      <c r="I51" s="170"/>
      <c r="J51" s="170"/>
      <c r="K51" s="170"/>
      <c r="L51" s="170"/>
      <c r="M51" s="170"/>
      <c r="N51" s="170"/>
      <c r="O51" s="170"/>
      <c r="P51" s="170"/>
      <c r="Q51" s="170"/>
      <c r="R51" s="170"/>
      <c r="S51" s="170"/>
      <c r="T51" s="170"/>
      <c r="U51" s="170"/>
      <c r="V51" s="170"/>
      <c r="W51" s="170"/>
      <c r="X51" s="475" t="s">
        <v>615</v>
      </c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</row>
    <row r="52" spans="1:105" s="114" customFormat="1" ht="5.4" customHeight="1" x14ac:dyDescent="0.25">
      <c r="A52" s="170"/>
      <c r="B52" s="170"/>
      <c r="C52" s="170"/>
      <c r="D52" s="170"/>
      <c r="E52" s="170"/>
      <c r="F52" s="170"/>
      <c r="G52" s="170"/>
      <c r="H52" s="170"/>
      <c r="I52" s="170"/>
      <c r="J52" s="170"/>
      <c r="K52" s="170"/>
      <c r="L52" s="170"/>
      <c r="M52" s="170"/>
      <c r="N52" s="170"/>
      <c r="O52" s="170"/>
      <c r="P52" s="170"/>
      <c r="Q52" s="170"/>
      <c r="R52" s="170"/>
      <c r="S52" s="170"/>
      <c r="T52" s="170"/>
      <c r="U52" s="170"/>
      <c r="V52" s="170"/>
      <c r="W52" s="170"/>
      <c r="X52" s="110"/>
      <c r="Y52" s="110"/>
      <c r="Z52" s="110"/>
      <c r="AA52" s="110"/>
      <c r="AB52" s="110"/>
      <c r="AC52" s="110"/>
      <c r="AD52" s="110"/>
      <c r="AE52" s="110"/>
      <c r="AF52" s="110"/>
      <c r="AG52" s="110"/>
      <c r="AH52" s="110"/>
      <c r="AI52" s="110"/>
      <c r="AJ52" s="110"/>
      <c r="AK52" s="110"/>
      <c r="AL52" s="110"/>
      <c r="AM52" s="110"/>
      <c r="AN52" s="110"/>
      <c r="AO52" s="110"/>
      <c r="AP52" s="110"/>
      <c r="AQ52" s="110"/>
      <c r="AR52" s="110"/>
      <c r="AS52" s="110"/>
      <c r="AT52" s="110"/>
      <c r="AU52" s="110"/>
      <c r="AV52" s="110"/>
      <c r="AW52" s="110"/>
      <c r="AX52" s="110"/>
      <c r="AY52" s="110"/>
      <c r="AZ52" s="110"/>
      <c r="BA52" s="110"/>
      <c r="BB52" s="110"/>
      <c r="BC52" s="110"/>
      <c r="BD52" s="110"/>
      <c r="BE52" s="110"/>
      <c r="BF52" s="110"/>
      <c r="BG52" s="110"/>
      <c r="BH52" s="110"/>
      <c r="BI52" s="110"/>
      <c r="BJ52" s="110"/>
      <c r="BK52" s="110"/>
      <c r="BL52" s="110"/>
      <c r="BM52" s="110"/>
      <c r="BN52" s="110"/>
      <c r="BO52" s="110"/>
      <c r="BP52" s="110"/>
      <c r="BQ52" s="110"/>
      <c r="BR52" s="110"/>
      <c r="BS52" s="110"/>
      <c r="BT52" s="110"/>
      <c r="BU52" s="110"/>
      <c r="BV52" s="110"/>
      <c r="BW52" s="110"/>
      <c r="BX52" s="110"/>
      <c r="BY52" s="110"/>
      <c r="BZ52" s="110"/>
      <c r="CA52" s="110"/>
      <c r="CB52" s="110"/>
      <c r="CC52" s="110"/>
      <c r="CD52" s="110"/>
      <c r="CE52" s="110"/>
      <c r="CF52" s="110"/>
      <c r="CG52" s="110"/>
      <c r="CH52" s="110"/>
      <c r="CI52" s="110"/>
      <c r="CJ52" s="110"/>
      <c r="CK52" s="110"/>
      <c r="CL52" s="110"/>
      <c r="CM52" s="110"/>
      <c r="CN52" s="110"/>
      <c r="CO52" s="110"/>
      <c r="CP52" s="110"/>
      <c r="CQ52" s="110"/>
      <c r="CR52" s="110"/>
      <c r="CS52" s="110"/>
      <c r="CT52" s="110"/>
      <c r="CU52" s="110"/>
      <c r="CV52" s="110"/>
      <c r="CW52" s="110"/>
      <c r="CX52" s="110"/>
      <c r="CY52" s="110"/>
      <c r="CZ52" s="110"/>
      <c r="DA52" s="110"/>
    </row>
    <row r="53" spans="1:105" s="114" customFormat="1" ht="15" customHeight="1" x14ac:dyDescent="0.25">
      <c r="A53" s="476" t="s">
        <v>249</v>
      </c>
      <c r="B53" s="476"/>
      <c r="C53" s="476"/>
      <c r="D53" s="476"/>
      <c r="E53" s="476"/>
      <c r="F53" s="476"/>
      <c r="G53" s="476"/>
      <c r="H53" s="476"/>
      <c r="I53" s="476"/>
      <c r="J53" s="476"/>
      <c r="K53" s="476"/>
      <c r="L53" s="476"/>
      <c r="M53" s="476"/>
      <c r="N53" s="476"/>
      <c r="O53" s="476"/>
      <c r="P53" s="476"/>
      <c r="Q53" s="476"/>
      <c r="R53" s="476"/>
      <c r="S53" s="476"/>
      <c r="T53" s="476"/>
      <c r="U53" s="476"/>
      <c r="V53" s="476"/>
      <c r="W53" s="476"/>
      <c r="X53" s="476"/>
      <c r="Y53" s="476"/>
      <c r="Z53" s="476"/>
      <c r="AA53" s="476"/>
      <c r="AB53" s="476"/>
      <c r="AC53" s="476"/>
      <c r="AD53" s="476"/>
      <c r="AE53" s="476"/>
      <c r="AF53" s="476"/>
      <c r="AG53" s="476"/>
      <c r="AH53" s="476"/>
      <c r="AI53" s="476"/>
      <c r="AJ53" s="476"/>
      <c r="AK53" s="476"/>
      <c r="AL53" s="476"/>
      <c r="AM53" s="476"/>
      <c r="AN53" s="476"/>
      <c r="AO53" s="476"/>
      <c r="AP53" s="477" t="s">
        <v>486</v>
      </c>
      <c r="AQ53" s="477"/>
      <c r="AR53" s="477"/>
      <c r="AS53" s="477"/>
      <c r="AT53" s="477"/>
      <c r="AU53" s="477"/>
      <c r="AV53" s="477"/>
      <c r="AW53" s="477"/>
      <c r="AX53" s="477"/>
      <c r="AY53" s="477"/>
      <c r="AZ53" s="477"/>
      <c r="BA53" s="477"/>
      <c r="BB53" s="477"/>
      <c r="BC53" s="477"/>
      <c r="BD53" s="477"/>
      <c r="BE53" s="477"/>
      <c r="BF53" s="477"/>
      <c r="BG53" s="477"/>
      <c r="BH53" s="477"/>
      <c r="BI53" s="477"/>
      <c r="BJ53" s="477"/>
      <c r="BK53" s="477"/>
      <c r="BL53" s="477"/>
      <c r="BM53" s="477"/>
      <c r="BN53" s="477"/>
      <c r="BO53" s="477"/>
      <c r="BP53" s="477"/>
      <c r="BQ53" s="477"/>
      <c r="BR53" s="477"/>
      <c r="BS53" s="477"/>
      <c r="BT53" s="477"/>
      <c r="BU53" s="477"/>
      <c r="BV53" s="477"/>
      <c r="BW53" s="477"/>
      <c r="BX53" s="477"/>
      <c r="BY53" s="477"/>
      <c r="BZ53" s="477"/>
      <c r="CA53" s="477"/>
      <c r="CB53" s="477"/>
      <c r="CC53" s="477"/>
      <c r="CD53" s="477"/>
      <c r="CE53" s="477"/>
      <c r="CF53" s="477"/>
      <c r="CG53" s="477"/>
      <c r="CH53" s="477"/>
      <c r="CI53" s="477"/>
      <c r="CJ53" s="477"/>
      <c r="CK53" s="477"/>
      <c r="CL53" s="477"/>
      <c r="CM53" s="477"/>
      <c r="CN53" s="477"/>
      <c r="CO53" s="477"/>
      <c r="CP53" s="477"/>
      <c r="CQ53" s="477"/>
      <c r="CR53" s="477"/>
      <c r="CS53" s="477"/>
      <c r="CT53" s="477"/>
      <c r="CU53" s="477"/>
      <c r="CV53" s="477"/>
      <c r="CW53" s="477"/>
      <c r="CX53" s="477"/>
      <c r="CY53" s="477"/>
      <c r="CZ53" s="477"/>
      <c r="DA53" s="477"/>
    </row>
    <row r="54" spans="1:105" s="114" customFormat="1" ht="15" customHeight="1" x14ac:dyDescent="0.25">
      <c r="A54" s="107"/>
      <c r="B54" s="107"/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  <c r="AK54" s="107"/>
      <c r="AL54" s="107"/>
      <c r="AM54" s="107"/>
      <c r="AN54" s="107"/>
      <c r="AO54" s="107"/>
      <c r="AP54" s="107"/>
      <c r="AQ54" s="107"/>
      <c r="AR54" s="107"/>
      <c r="AS54" s="107"/>
      <c r="AT54" s="107"/>
      <c r="AU54" s="107"/>
      <c r="AV54" s="107"/>
      <c r="AW54" s="107"/>
      <c r="AX54" s="107"/>
      <c r="AY54" s="107"/>
      <c r="AZ54" s="107"/>
      <c r="BA54" s="107"/>
      <c r="BB54" s="107"/>
      <c r="BC54" s="107"/>
      <c r="BD54" s="107"/>
      <c r="BE54" s="107"/>
      <c r="BF54" s="107"/>
      <c r="BG54" s="107"/>
      <c r="BH54" s="107"/>
      <c r="BI54" s="107"/>
      <c r="BJ54" s="107"/>
      <c r="BK54" s="107"/>
      <c r="BL54" s="107"/>
      <c r="BM54" s="107"/>
      <c r="BN54" s="107"/>
      <c r="BO54" s="107"/>
      <c r="BP54" s="107"/>
      <c r="BQ54" s="107"/>
      <c r="BR54" s="107"/>
      <c r="BS54" s="107"/>
      <c r="BT54" s="107"/>
      <c r="BU54" s="107"/>
      <c r="BV54" s="107"/>
      <c r="BW54" s="107"/>
      <c r="BX54" s="107"/>
      <c r="BY54" s="107"/>
      <c r="BZ54" s="107"/>
      <c r="CA54" s="107"/>
      <c r="CB54" s="107"/>
      <c r="CC54" s="107"/>
      <c r="CD54" s="107"/>
      <c r="CE54" s="107"/>
      <c r="CF54" s="107"/>
      <c r="CG54" s="107"/>
      <c r="CH54" s="107"/>
      <c r="CI54" s="107"/>
      <c r="CJ54" s="107"/>
      <c r="CK54" s="107"/>
      <c r="CL54" s="107"/>
      <c r="CM54" s="107"/>
      <c r="CN54" s="107"/>
      <c r="CO54" s="107"/>
      <c r="CP54" s="107"/>
      <c r="CQ54" s="107"/>
      <c r="CR54" s="107"/>
      <c r="CS54" s="107"/>
      <c r="CT54" s="107"/>
      <c r="CU54" s="107"/>
      <c r="CV54" s="107"/>
      <c r="CW54" s="107"/>
      <c r="CX54" s="107"/>
      <c r="CY54" s="107"/>
      <c r="CZ54" s="107"/>
      <c r="DA54" s="107"/>
    </row>
    <row r="55" spans="1:105" s="114" customFormat="1" ht="25.2" customHeight="1" x14ac:dyDescent="0.3">
      <c r="A55" s="487" t="s">
        <v>251</v>
      </c>
      <c r="B55" s="488"/>
      <c r="C55" s="488"/>
      <c r="D55" s="488"/>
      <c r="E55" s="488"/>
      <c r="F55" s="488"/>
      <c r="G55" s="489"/>
      <c r="H55" s="487" t="s">
        <v>0</v>
      </c>
      <c r="I55" s="488"/>
      <c r="J55" s="488"/>
      <c r="K55" s="488"/>
      <c r="L55" s="488"/>
      <c r="M55" s="488"/>
      <c r="N55" s="488"/>
      <c r="O55" s="488"/>
      <c r="P55" s="488"/>
      <c r="Q55" s="488"/>
      <c r="R55" s="488"/>
      <c r="S55" s="488"/>
      <c r="T55" s="488"/>
      <c r="U55" s="488"/>
      <c r="V55" s="488"/>
      <c r="W55" s="488"/>
      <c r="X55" s="488"/>
      <c r="Y55" s="488"/>
      <c r="Z55" s="488"/>
      <c r="AA55" s="488"/>
      <c r="AB55" s="488"/>
      <c r="AC55" s="488"/>
      <c r="AD55" s="488"/>
      <c r="AE55" s="488"/>
      <c r="AF55" s="488"/>
      <c r="AG55" s="488"/>
      <c r="AH55" s="488"/>
      <c r="AI55" s="488"/>
      <c r="AJ55" s="488"/>
      <c r="AK55" s="488"/>
      <c r="AL55" s="488"/>
      <c r="AM55" s="488"/>
      <c r="AN55" s="488"/>
      <c r="AO55" s="488"/>
      <c r="AP55" s="488"/>
      <c r="AQ55" s="488"/>
      <c r="AR55" s="488"/>
      <c r="AS55" s="488"/>
      <c r="AT55" s="488"/>
      <c r="AU55" s="488"/>
      <c r="AV55" s="488"/>
      <c r="AW55" s="488"/>
      <c r="AX55" s="488"/>
      <c r="AY55" s="488"/>
      <c r="AZ55" s="488"/>
      <c r="BA55" s="488"/>
      <c r="BB55" s="488"/>
      <c r="BC55" s="489"/>
      <c r="BD55" s="487" t="s">
        <v>299</v>
      </c>
      <c r="BE55" s="488"/>
      <c r="BF55" s="488"/>
      <c r="BG55" s="488"/>
      <c r="BH55" s="488"/>
      <c r="BI55" s="488"/>
      <c r="BJ55" s="488"/>
      <c r="BK55" s="488"/>
      <c r="BL55" s="488"/>
      <c r="BM55" s="488"/>
      <c r="BN55" s="488"/>
      <c r="BO55" s="488"/>
      <c r="BP55" s="488"/>
      <c r="BQ55" s="488"/>
      <c r="BR55" s="488"/>
      <c r="BS55" s="489"/>
      <c r="BT55" s="487" t="s">
        <v>300</v>
      </c>
      <c r="BU55" s="488"/>
      <c r="BV55" s="488"/>
      <c r="BW55" s="488"/>
      <c r="BX55" s="488"/>
      <c r="BY55" s="488"/>
      <c r="BZ55" s="488"/>
      <c r="CA55" s="488"/>
      <c r="CB55" s="488"/>
      <c r="CC55" s="488"/>
      <c r="CD55" s="488"/>
      <c r="CE55" s="488"/>
      <c r="CF55" s="488"/>
      <c r="CG55" s="488"/>
      <c r="CH55" s="488"/>
      <c r="CI55" s="489"/>
      <c r="CJ55" s="487" t="s">
        <v>301</v>
      </c>
      <c r="CK55" s="488"/>
      <c r="CL55" s="488"/>
      <c r="CM55" s="488"/>
      <c r="CN55" s="488"/>
      <c r="CO55" s="488"/>
      <c r="CP55" s="488"/>
      <c r="CQ55" s="488"/>
      <c r="CR55" s="488"/>
      <c r="CS55" s="488"/>
      <c r="CT55" s="488"/>
      <c r="CU55" s="488"/>
      <c r="CV55" s="488"/>
      <c r="CW55" s="488"/>
      <c r="CX55" s="488"/>
      <c r="CY55" s="488"/>
      <c r="CZ55" s="488"/>
      <c r="DA55" s="489"/>
    </row>
    <row r="56" spans="1:105" s="114" customFormat="1" ht="15" customHeight="1" x14ac:dyDescent="0.3">
      <c r="A56" s="491">
        <v>1</v>
      </c>
      <c r="B56" s="491"/>
      <c r="C56" s="491"/>
      <c r="D56" s="491"/>
      <c r="E56" s="491"/>
      <c r="F56" s="491"/>
      <c r="G56" s="491"/>
      <c r="H56" s="491">
        <v>2</v>
      </c>
      <c r="I56" s="491"/>
      <c r="J56" s="491"/>
      <c r="K56" s="491"/>
      <c r="L56" s="491"/>
      <c r="M56" s="491"/>
      <c r="N56" s="491"/>
      <c r="O56" s="491"/>
      <c r="P56" s="491"/>
      <c r="Q56" s="491"/>
      <c r="R56" s="491"/>
      <c r="S56" s="491"/>
      <c r="T56" s="491"/>
      <c r="U56" s="491"/>
      <c r="V56" s="491"/>
      <c r="W56" s="491"/>
      <c r="X56" s="491"/>
      <c r="Y56" s="491"/>
      <c r="Z56" s="491"/>
      <c r="AA56" s="491"/>
      <c r="AB56" s="491"/>
      <c r="AC56" s="491"/>
      <c r="AD56" s="491"/>
      <c r="AE56" s="491"/>
      <c r="AF56" s="491"/>
      <c r="AG56" s="491"/>
      <c r="AH56" s="491"/>
      <c r="AI56" s="491"/>
      <c r="AJ56" s="491"/>
      <c r="AK56" s="491"/>
      <c r="AL56" s="491"/>
      <c r="AM56" s="491"/>
      <c r="AN56" s="491"/>
      <c r="AO56" s="491"/>
      <c r="AP56" s="491"/>
      <c r="AQ56" s="491"/>
      <c r="AR56" s="491"/>
      <c r="AS56" s="491"/>
      <c r="AT56" s="491"/>
      <c r="AU56" s="491"/>
      <c r="AV56" s="491"/>
      <c r="AW56" s="491"/>
      <c r="AX56" s="491"/>
      <c r="AY56" s="491"/>
      <c r="AZ56" s="491"/>
      <c r="BA56" s="491"/>
      <c r="BB56" s="491"/>
      <c r="BC56" s="491"/>
      <c r="BD56" s="491">
        <v>3</v>
      </c>
      <c r="BE56" s="491"/>
      <c r="BF56" s="491"/>
      <c r="BG56" s="491"/>
      <c r="BH56" s="491"/>
      <c r="BI56" s="491"/>
      <c r="BJ56" s="491"/>
      <c r="BK56" s="491"/>
      <c r="BL56" s="491"/>
      <c r="BM56" s="491"/>
      <c r="BN56" s="491"/>
      <c r="BO56" s="491"/>
      <c r="BP56" s="491"/>
      <c r="BQ56" s="491"/>
      <c r="BR56" s="491"/>
      <c r="BS56" s="491"/>
      <c r="BT56" s="491">
        <v>4</v>
      </c>
      <c r="BU56" s="491"/>
      <c r="BV56" s="491"/>
      <c r="BW56" s="491"/>
      <c r="BX56" s="491"/>
      <c r="BY56" s="491"/>
      <c r="BZ56" s="491"/>
      <c r="CA56" s="491"/>
      <c r="CB56" s="491"/>
      <c r="CC56" s="491"/>
      <c r="CD56" s="491"/>
      <c r="CE56" s="491"/>
      <c r="CF56" s="491"/>
      <c r="CG56" s="491"/>
      <c r="CH56" s="491"/>
      <c r="CI56" s="491"/>
      <c r="CJ56" s="491">
        <v>5</v>
      </c>
      <c r="CK56" s="491"/>
      <c r="CL56" s="491"/>
      <c r="CM56" s="491"/>
      <c r="CN56" s="491"/>
      <c r="CO56" s="491"/>
      <c r="CP56" s="491"/>
      <c r="CQ56" s="491"/>
      <c r="CR56" s="491"/>
      <c r="CS56" s="491"/>
      <c r="CT56" s="491"/>
      <c r="CU56" s="491"/>
      <c r="CV56" s="491"/>
      <c r="CW56" s="491"/>
      <c r="CX56" s="491"/>
      <c r="CY56" s="491"/>
      <c r="CZ56" s="491"/>
      <c r="DA56" s="491"/>
    </row>
    <row r="57" spans="1:105" s="114" customFormat="1" ht="40.950000000000003" customHeight="1" x14ac:dyDescent="0.3">
      <c r="A57" s="467" t="s">
        <v>377</v>
      </c>
      <c r="B57" s="467"/>
      <c r="C57" s="467"/>
      <c r="D57" s="467"/>
      <c r="E57" s="467"/>
      <c r="F57" s="467"/>
      <c r="G57" s="467"/>
      <c r="H57" s="492" t="s">
        <v>660</v>
      </c>
      <c r="I57" s="492"/>
      <c r="J57" s="492"/>
      <c r="K57" s="492"/>
      <c r="L57" s="492"/>
      <c r="M57" s="492"/>
      <c r="N57" s="492"/>
      <c r="O57" s="492"/>
      <c r="P57" s="492"/>
      <c r="Q57" s="492"/>
      <c r="R57" s="492"/>
      <c r="S57" s="492"/>
      <c r="T57" s="492"/>
      <c r="U57" s="492"/>
      <c r="V57" s="492"/>
      <c r="W57" s="492"/>
      <c r="X57" s="492"/>
      <c r="Y57" s="492"/>
      <c r="Z57" s="492"/>
      <c r="AA57" s="492"/>
      <c r="AB57" s="492"/>
      <c r="AC57" s="492"/>
      <c r="AD57" s="492"/>
      <c r="AE57" s="492"/>
      <c r="AF57" s="492"/>
      <c r="AG57" s="492"/>
      <c r="AH57" s="492"/>
      <c r="AI57" s="492"/>
      <c r="AJ57" s="492"/>
      <c r="AK57" s="492"/>
      <c r="AL57" s="492"/>
      <c r="AM57" s="492"/>
      <c r="AN57" s="492"/>
      <c r="AO57" s="492"/>
      <c r="AP57" s="492"/>
      <c r="AQ57" s="492"/>
      <c r="AR57" s="492"/>
      <c r="AS57" s="492"/>
      <c r="AT57" s="492"/>
      <c r="AU57" s="492"/>
      <c r="AV57" s="492"/>
      <c r="AW57" s="492"/>
      <c r="AX57" s="492"/>
      <c r="AY57" s="492"/>
      <c r="AZ57" s="492"/>
      <c r="BA57" s="492"/>
      <c r="BB57" s="492"/>
      <c r="BC57" s="492"/>
      <c r="BD57" s="472">
        <v>3662.28</v>
      </c>
      <c r="BE57" s="472"/>
      <c r="BF57" s="472"/>
      <c r="BG57" s="472"/>
      <c r="BH57" s="472"/>
      <c r="BI57" s="472"/>
      <c r="BJ57" s="472"/>
      <c r="BK57" s="472"/>
      <c r="BL57" s="472"/>
      <c r="BM57" s="472"/>
      <c r="BN57" s="472"/>
      <c r="BO57" s="472"/>
      <c r="BP57" s="472"/>
      <c r="BQ57" s="472"/>
      <c r="BR57" s="472"/>
      <c r="BS57" s="472"/>
      <c r="BT57" s="471">
        <v>20</v>
      </c>
      <c r="BU57" s="471"/>
      <c r="BV57" s="471"/>
      <c r="BW57" s="471"/>
      <c r="BX57" s="471"/>
      <c r="BY57" s="471"/>
      <c r="BZ57" s="471"/>
      <c r="CA57" s="471"/>
      <c r="CB57" s="471"/>
      <c r="CC57" s="471"/>
      <c r="CD57" s="471"/>
      <c r="CE57" s="471"/>
      <c r="CF57" s="471"/>
      <c r="CG57" s="471"/>
      <c r="CH57" s="471"/>
      <c r="CI57" s="471"/>
      <c r="CJ57" s="472">
        <v>73245.679999999993</v>
      </c>
      <c r="CK57" s="472"/>
      <c r="CL57" s="472"/>
      <c r="CM57" s="472"/>
      <c r="CN57" s="472"/>
      <c r="CO57" s="472"/>
      <c r="CP57" s="472"/>
      <c r="CQ57" s="472"/>
      <c r="CR57" s="472"/>
      <c r="CS57" s="472"/>
      <c r="CT57" s="472"/>
      <c r="CU57" s="472"/>
      <c r="CV57" s="472"/>
      <c r="CW57" s="472"/>
      <c r="CX57" s="472"/>
      <c r="CY57" s="472"/>
      <c r="CZ57" s="472"/>
      <c r="DA57" s="472"/>
    </row>
    <row r="58" spans="1:105" s="114" customFormat="1" ht="15" customHeight="1" x14ac:dyDescent="0.3">
      <c r="A58" s="467"/>
      <c r="B58" s="467"/>
      <c r="C58" s="467"/>
      <c r="D58" s="467"/>
      <c r="E58" s="467"/>
      <c r="F58" s="467"/>
      <c r="G58" s="467"/>
      <c r="H58" s="498" t="s">
        <v>261</v>
      </c>
      <c r="I58" s="498"/>
      <c r="J58" s="498"/>
      <c r="K58" s="498"/>
      <c r="L58" s="498"/>
      <c r="M58" s="498"/>
      <c r="N58" s="498"/>
      <c r="O58" s="498"/>
      <c r="P58" s="498"/>
      <c r="Q58" s="498"/>
      <c r="R58" s="498"/>
      <c r="S58" s="498"/>
      <c r="T58" s="498"/>
      <c r="U58" s="498"/>
      <c r="V58" s="498"/>
      <c r="W58" s="498"/>
      <c r="X58" s="498"/>
      <c r="Y58" s="498"/>
      <c r="Z58" s="498"/>
      <c r="AA58" s="498"/>
      <c r="AB58" s="498"/>
      <c r="AC58" s="498"/>
      <c r="AD58" s="498"/>
      <c r="AE58" s="498"/>
      <c r="AF58" s="498"/>
      <c r="AG58" s="498"/>
      <c r="AH58" s="498"/>
      <c r="AI58" s="498"/>
      <c r="AJ58" s="498"/>
      <c r="AK58" s="498"/>
      <c r="AL58" s="498"/>
      <c r="AM58" s="498"/>
      <c r="AN58" s="498"/>
      <c r="AO58" s="498"/>
      <c r="AP58" s="498"/>
      <c r="AQ58" s="498"/>
      <c r="AR58" s="498"/>
      <c r="AS58" s="498"/>
      <c r="AT58" s="498"/>
      <c r="AU58" s="498"/>
      <c r="AV58" s="498"/>
      <c r="AW58" s="498"/>
      <c r="AX58" s="498"/>
      <c r="AY58" s="498"/>
      <c r="AZ58" s="498"/>
      <c r="BA58" s="498"/>
      <c r="BB58" s="498"/>
      <c r="BC58" s="499"/>
      <c r="BD58" s="471" t="s">
        <v>7</v>
      </c>
      <c r="BE58" s="471"/>
      <c r="BF58" s="471"/>
      <c r="BG58" s="471"/>
      <c r="BH58" s="471"/>
      <c r="BI58" s="471"/>
      <c r="BJ58" s="471"/>
      <c r="BK58" s="471"/>
      <c r="BL58" s="471"/>
      <c r="BM58" s="471"/>
      <c r="BN58" s="471"/>
      <c r="BO58" s="471"/>
      <c r="BP58" s="471"/>
      <c r="BQ58" s="471"/>
      <c r="BR58" s="471"/>
      <c r="BS58" s="471"/>
      <c r="BT58" s="471" t="s">
        <v>7</v>
      </c>
      <c r="BU58" s="471"/>
      <c r="BV58" s="471"/>
      <c r="BW58" s="471"/>
      <c r="BX58" s="471"/>
      <c r="BY58" s="471"/>
      <c r="BZ58" s="471"/>
      <c r="CA58" s="471"/>
      <c r="CB58" s="471"/>
      <c r="CC58" s="471"/>
      <c r="CD58" s="471"/>
      <c r="CE58" s="471"/>
      <c r="CF58" s="471"/>
      <c r="CG58" s="471"/>
      <c r="CH58" s="471"/>
      <c r="CI58" s="471"/>
      <c r="CJ58" s="493">
        <f>CJ57</f>
        <v>73245.679999999993</v>
      </c>
      <c r="CK58" s="494"/>
      <c r="CL58" s="494"/>
      <c r="CM58" s="494"/>
      <c r="CN58" s="494"/>
      <c r="CO58" s="494"/>
      <c r="CP58" s="494"/>
      <c r="CQ58" s="494"/>
      <c r="CR58" s="494"/>
      <c r="CS58" s="494"/>
      <c r="CT58" s="494"/>
      <c r="CU58" s="494"/>
      <c r="CV58" s="494"/>
      <c r="CW58" s="494"/>
      <c r="CX58" s="494"/>
      <c r="CY58" s="494"/>
      <c r="CZ58" s="494"/>
      <c r="DA58" s="494"/>
    </row>
    <row r="59" spans="1:105" s="114" customFormat="1" ht="15" customHeight="1" x14ac:dyDescent="0.3">
      <c r="A59" s="163"/>
      <c r="B59" s="163"/>
      <c r="C59" s="163"/>
      <c r="D59" s="163"/>
      <c r="E59" s="163"/>
      <c r="F59" s="163"/>
      <c r="G59" s="163"/>
      <c r="H59" s="164"/>
      <c r="I59" s="164"/>
      <c r="J59" s="164"/>
      <c r="K59" s="164"/>
      <c r="L59" s="164"/>
      <c r="M59" s="164"/>
      <c r="N59" s="164"/>
      <c r="O59" s="164"/>
      <c r="P59" s="164"/>
      <c r="Q59" s="164"/>
      <c r="R59" s="164"/>
      <c r="S59" s="164"/>
      <c r="T59" s="164"/>
      <c r="U59" s="164"/>
      <c r="V59" s="164"/>
      <c r="W59" s="164"/>
      <c r="X59" s="164"/>
      <c r="Y59" s="164"/>
      <c r="Z59" s="164"/>
      <c r="AA59" s="164"/>
      <c r="AB59" s="164"/>
      <c r="AC59" s="164"/>
      <c r="AD59" s="164"/>
      <c r="AE59" s="164"/>
      <c r="AF59" s="164"/>
      <c r="AG59" s="164"/>
      <c r="AH59" s="164"/>
      <c r="AI59" s="164"/>
      <c r="AJ59" s="164"/>
      <c r="AK59" s="164"/>
      <c r="AL59" s="164"/>
      <c r="AM59" s="164"/>
      <c r="AN59" s="164"/>
      <c r="AO59" s="164"/>
      <c r="AP59" s="164"/>
      <c r="AQ59" s="164"/>
      <c r="AR59" s="164"/>
      <c r="AS59" s="164"/>
      <c r="AT59" s="164"/>
      <c r="AU59" s="164"/>
      <c r="AV59" s="164"/>
      <c r="AW59" s="164"/>
      <c r="AX59" s="164"/>
      <c r="AY59" s="164"/>
      <c r="AZ59" s="164"/>
      <c r="BA59" s="164"/>
      <c r="BB59" s="164"/>
      <c r="BC59" s="164"/>
      <c r="BD59" s="165"/>
      <c r="BE59" s="165"/>
      <c r="BF59" s="165"/>
      <c r="BG59" s="165"/>
      <c r="BH59" s="165"/>
      <c r="BI59" s="165"/>
      <c r="BJ59" s="165"/>
      <c r="BK59" s="165"/>
      <c r="BL59" s="165"/>
      <c r="BM59" s="165"/>
      <c r="BN59" s="165"/>
      <c r="BO59" s="165"/>
      <c r="BP59" s="165"/>
      <c r="BQ59" s="165"/>
      <c r="BR59" s="165"/>
      <c r="BS59" s="165"/>
      <c r="BT59" s="165"/>
      <c r="BU59" s="165"/>
      <c r="BV59" s="165"/>
      <c r="BW59" s="165"/>
      <c r="BX59" s="165"/>
      <c r="BY59" s="165"/>
      <c r="BZ59" s="165"/>
      <c r="CA59" s="165"/>
      <c r="CB59" s="165"/>
      <c r="CC59" s="165"/>
      <c r="CD59" s="165"/>
      <c r="CE59" s="165"/>
      <c r="CF59" s="165"/>
      <c r="CG59" s="165"/>
      <c r="CH59" s="165"/>
      <c r="CI59" s="165"/>
      <c r="CJ59" s="166"/>
      <c r="CK59" s="167"/>
      <c r="CL59" s="167"/>
      <c r="CM59" s="167"/>
      <c r="CN59" s="167"/>
      <c r="CO59" s="167"/>
      <c r="CP59" s="167"/>
      <c r="CQ59" s="167"/>
      <c r="CR59" s="167"/>
      <c r="CS59" s="167"/>
      <c r="CT59" s="167"/>
      <c r="CU59" s="167"/>
      <c r="CV59" s="167"/>
      <c r="CW59" s="167"/>
      <c r="CX59" s="167"/>
      <c r="CY59" s="167"/>
      <c r="CZ59" s="167"/>
      <c r="DA59" s="167"/>
    </row>
    <row r="60" spans="1:105" s="114" customFormat="1" ht="15" customHeight="1" x14ac:dyDescent="0.25">
      <c r="A60" s="170" t="s">
        <v>248</v>
      </c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0"/>
      <c r="R60" s="170"/>
      <c r="S60" s="170"/>
      <c r="T60" s="170"/>
      <c r="U60" s="170"/>
      <c r="V60" s="170"/>
      <c r="W60" s="170"/>
      <c r="X60" s="475" t="s">
        <v>615</v>
      </c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</row>
    <row r="61" spans="1:105" s="114" customFormat="1" ht="5.4" customHeight="1" x14ac:dyDescent="0.25">
      <c r="A61" s="170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0"/>
      <c r="R61" s="170"/>
      <c r="S61" s="170"/>
      <c r="T61" s="170"/>
      <c r="U61" s="170"/>
      <c r="V61" s="170"/>
      <c r="W61" s="170"/>
      <c r="X61" s="110"/>
      <c r="Y61" s="110"/>
      <c r="Z61" s="110"/>
      <c r="AA61" s="110"/>
      <c r="AB61" s="110"/>
      <c r="AC61" s="110"/>
      <c r="AD61" s="110"/>
      <c r="AE61" s="110"/>
      <c r="AF61" s="110"/>
      <c r="AG61" s="110"/>
      <c r="AH61" s="110"/>
      <c r="AI61" s="110"/>
      <c r="AJ61" s="110"/>
      <c r="AK61" s="110"/>
      <c r="AL61" s="110"/>
      <c r="AM61" s="110"/>
      <c r="AN61" s="110"/>
      <c r="AO61" s="110"/>
      <c r="AP61" s="110"/>
      <c r="AQ61" s="110"/>
      <c r="AR61" s="110"/>
      <c r="AS61" s="110"/>
      <c r="AT61" s="110"/>
      <c r="AU61" s="110"/>
      <c r="AV61" s="110"/>
      <c r="AW61" s="110"/>
      <c r="AX61" s="110"/>
      <c r="AY61" s="110"/>
      <c r="AZ61" s="110"/>
      <c r="BA61" s="110"/>
      <c r="BB61" s="110"/>
      <c r="BC61" s="110"/>
      <c r="BD61" s="110"/>
      <c r="BE61" s="110"/>
      <c r="BF61" s="110"/>
      <c r="BG61" s="110"/>
      <c r="BH61" s="110"/>
      <c r="BI61" s="110"/>
      <c r="BJ61" s="110"/>
      <c r="BK61" s="110"/>
      <c r="BL61" s="110"/>
      <c r="BM61" s="110"/>
      <c r="BN61" s="110"/>
      <c r="BO61" s="110"/>
      <c r="BP61" s="110"/>
      <c r="BQ61" s="110"/>
      <c r="BR61" s="110"/>
      <c r="BS61" s="110"/>
      <c r="BT61" s="110"/>
      <c r="BU61" s="110"/>
      <c r="BV61" s="110"/>
      <c r="BW61" s="110"/>
      <c r="BX61" s="110"/>
      <c r="BY61" s="110"/>
      <c r="BZ61" s="110"/>
      <c r="CA61" s="110"/>
      <c r="CB61" s="110"/>
      <c r="CC61" s="110"/>
      <c r="CD61" s="110"/>
      <c r="CE61" s="110"/>
      <c r="CF61" s="110"/>
      <c r="CG61" s="110"/>
      <c r="CH61" s="110"/>
      <c r="CI61" s="110"/>
      <c r="CJ61" s="110"/>
      <c r="CK61" s="110"/>
      <c r="CL61" s="110"/>
      <c r="CM61" s="110"/>
      <c r="CN61" s="110"/>
      <c r="CO61" s="110"/>
      <c r="CP61" s="110"/>
      <c r="CQ61" s="110"/>
      <c r="CR61" s="110"/>
      <c r="CS61" s="110"/>
      <c r="CT61" s="110"/>
      <c r="CU61" s="110"/>
      <c r="CV61" s="110"/>
      <c r="CW61" s="110"/>
      <c r="CX61" s="110"/>
      <c r="CY61" s="110"/>
      <c r="CZ61" s="110"/>
      <c r="DA61" s="110"/>
    </row>
    <row r="62" spans="1:105" s="114" customFormat="1" ht="15" customHeight="1" x14ac:dyDescent="0.25">
      <c r="A62" s="476" t="s">
        <v>249</v>
      </c>
      <c r="B62" s="476"/>
      <c r="C62" s="476"/>
      <c r="D62" s="476"/>
      <c r="E62" s="476"/>
      <c r="F62" s="476"/>
      <c r="G62" s="476"/>
      <c r="H62" s="476"/>
      <c r="I62" s="476"/>
      <c r="J62" s="476"/>
      <c r="K62" s="476"/>
      <c r="L62" s="476"/>
      <c r="M62" s="476"/>
      <c r="N62" s="476"/>
      <c r="O62" s="476"/>
      <c r="P62" s="476"/>
      <c r="Q62" s="476"/>
      <c r="R62" s="476"/>
      <c r="S62" s="476"/>
      <c r="T62" s="476"/>
      <c r="U62" s="476"/>
      <c r="V62" s="476"/>
      <c r="W62" s="476"/>
      <c r="X62" s="476"/>
      <c r="Y62" s="476"/>
      <c r="Z62" s="476"/>
      <c r="AA62" s="476"/>
      <c r="AB62" s="476"/>
      <c r="AC62" s="476"/>
      <c r="AD62" s="476"/>
      <c r="AE62" s="476"/>
      <c r="AF62" s="476"/>
      <c r="AG62" s="476"/>
      <c r="AH62" s="476"/>
      <c r="AI62" s="476"/>
      <c r="AJ62" s="476"/>
      <c r="AK62" s="476"/>
      <c r="AL62" s="476"/>
      <c r="AM62" s="476"/>
      <c r="AN62" s="476"/>
      <c r="AO62" s="476"/>
      <c r="AP62" s="477" t="s">
        <v>616</v>
      </c>
      <c r="AQ62" s="477"/>
      <c r="AR62" s="477"/>
      <c r="AS62" s="477"/>
      <c r="AT62" s="477"/>
      <c r="AU62" s="477"/>
      <c r="AV62" s="477"/>
      <c r="AW62" s="477"/>
      <c r="AX62" s="477"/>
      <c r="AY62" s="477"/>
      <c r="AZ62" s="477"/>
      <c r="BA62" s="477"/>
      <c r="BB62" s="477"/>
      <c r="BC62" s="477"/>
      <c r="BD62" s="477"/>
      <c r="BE62" s="477"/>
      <c r="BF62" s="477"/>
      <c r="BG62" s="477"/>
      <c r="BH62" s="477"/>
      <c r="BI62" s="477"/>
      <c r="BJ62" s="477"/>
      <c r="BK62" s="477"/>
      <c r="BL62" s="477"/>
      <c r="BM62" s="477"/>
      <c r="BN62" s="477"/>
      <c r="BO62" s="477"/>
      <c r="BP62" s="477"/>
      <c r="BQ62" s="477"/>
      <c r="BR62" s="477"/>
      <c r="BS62" s="477"/>
      <c r="BT62" s="477"/>
      <c r="BU62" s="477"/>
      <c r="BV62" s="477"/>
      <c r="BW62" s="477"/>
      <c r="BX62" s="477"/>
      <c r="BY62" s="477"/>
      <c r="BZ62" s="477"/>
      <c r="CA62" s="477"/>
      <c r="CB62" s="477"/>
      <c r="CC62" s="477"/>
      <c r="CD62" s="477"/>
      <c r="CE62" s="477"/>
      <c r="CF62" s="477"/>
      <c r="CG62" s="477"/>
      <c r="CH62" s="477"/>
      <c r="CI62" s="477"/>
      <c r="CJ62" s="477"/>
      <c r="CK62" s="477"/>
      <c r="CL62" s="477"/>
      <c r="CM62" s="477"/>
      <c r="CN62" s="477"/>
      <c r="CO62" s="477"/>
      <c r="CP62" s="477"/>
      <c r="CQ62" s="477"/>
      <c r="CR62" s="477"/>
      <c r="CS62" s="477"/>
      <c r="CT62" s="477"/>
      <c r="CU62" s="477"/>
      <c r="CV62" s="477"/>
      <c r="CW62" s="477"/>
      <c r="CX62" s="477"/>
      <c r="CY62" s="477"/>
      <c r="CZ62" s="477"/>
      <c r="DA62" s="477"/>
    </row>
    <row r="63" spans="1:105" s="114" customFormat="1" ht="15" customHeight="1" x14ac:dyDescent="0.25">
      <c r="A63" s="107"/>
      <c r="B63" s="107"/>
      <c r="C63" s="107"/>
      <c r="D63" s="107"/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07"/>
      <c r="AP63" s="107"/>
      <c r="AQ63" s="107"/>
      <c r="AR63" s="107"/>
      <c r="AS63" s="107"/>
      <c r="AT63" s="107"/>
      <c r="AU63" s="107"/>
      <c r="AV63" s="107"/>
      <c r="AW63" s="107"/>
      <c r="AX63" s="107"/>
      <c r="AY63" s="107"/>
      <c r="AZ63" s="107"/>
      <c r="BA63" s="107"/>
      <c r="BB63" s="107"/>
      <c r="BC63" s="107"/>
      <c r="BD63" s="107"/>
      <c r="BE63" s="107"/>
      <c r="BF63" s="107"/>
      <c r="BG63" s="107"/>
      <c r="BH63" s="107"/>
      <c r="BI63" s="107"/>
      <c r="BJ63" s="107"/>
      <c r="BK63" s="107"/>
      <c r="BL63" s="107"/>
      <c r="BM63" s="107"/>
      <c r="BN63" s="107"/>
      <c r="BO63" s="107"/>
      <c r="BP63" s="107"/>
      <c r="BQ63" s="107"/>
      <c r="BR63" s="107"/>
      <c r="BS63" s="107"/>
      <c r="BT63" s="107"/>
      <c r="BU63" s="107"/>
      <c r="BV63" s="107"/>
      <c r="BW63" s="107"/>
      <c r="BX63" s="107"/>
      <c r="BY63" s="107"/>
      <c r="BZ63" s="107"/>
      <c r="CA63" s="107"/>
      <c r="CB63" s="107"/>
      <c r="CC63" s="107"/>
      <c r="CD63" s="107"/>
      <c r="CE63" s="107"/>
      <c r="CF63" s="107"/>
      <c r="CG63" s="107"/>
      <c r="CH63" s="107"/>
      <c r="CI63" s="107"/>
      <c r="CJ63" s="107"/>
      <c r="CK63" s="107"/>
      <c r="CL63" s="107"/>
      <c r="CM63" s="107"/>
      <c r="CN63" s="107"/>
      <c r="CO63" s="107"/>
      <c r="CP63" s="107"/>
      <c r="CQ63" s="107"/>
      <c r="CR63" s="107"/>
      <c r="CS63" s="107"/>
      <c r="CT63" s="107"/>
      <c r="CU63" s="107"/>
      <c r="CV63" s="107"/>
      <c r="CW63" s="107"/>
      <c r="CX63" s="107"/>
      <c r="CY63" s="107"/>
      <c r="CZ63" s="107"/>
      <c r="DA63" s="107"/>
    </row>
    <row r="64" spans="1:105" s="114" customFormat="1" ht="25.2" customHeight="1" x14ac:dyDescent="0.3">
      <c r="A64" s="487" t="s">
        <v>251</v>
      </c>
      <c r="B64" s="488"/>
      <c r="C64" s="488"/>
      <c r="D64" s="488"/>
      <c r="E64" s="488"/>
      <c r="F64" s="488"/>
      <c r="G64" s="489"/>
      <c r="H64" s="487" t="s">
        <v>0</v>
      </c>
      <c r="I64" s="488"/>
      <c r="J64" s="488"/>
      <c r="K64" s="488"/>
      <c r="L64" s="488"/>
      <c r="M64" s="488"/>
      <c r="N64" s="488"/>
      <c r="O64" s="488"/>
      <c r="P64" s="488"/>
      <c r="Q64" s="488"/>
      <c r="R64" s="488"/>
      <c r="S64" s="488"/>
      <c r="T64" s="488"/>
      <c r="U64" s="488"/>
      <c r="V64" s="488"/>
      <c r="W64" s="488"/>
      <c r="X64" s="488"/>
      <c r="Y64" s="488"/>
      <c r="Z64" s="488"/>
      <c r="AA64" s="488"/>
      <c r="AB64" s="488"/>
      <c r="AC64" s="488"/>
      <c r="AD64" s="488"/>
      <c r="AE64" s="488"/>
      <c r="AF64" s="488"/>
      <c r="AG64" s="488"/>
      <c r="AH64" s="488"/>
      <c r="AI64" s="488"/>
      <c r="AJ64" s="488"/>
      <c r="AK64" s="488"/>
      <c r="AL64" s="488"/>
      <c r="AM64" s="488"/>
      <c r="AN64" s="488"/>
      <c r="AO64" s="488"/>
      <c r="AP64" s="488"/>
      <c r="AQ64" s="488"/>
      <c r="AR64" s="488"/>
      <c r="AS64" s="488"/>
      <c r="AT64" s="488"/>
      <c r="AU64" s="488"/>
      <c r="AV64" s="488"/>
      <c r="AW64" s="488"/>
      <c r="AX64" s="488"/>
      <c r="AY64" s="488"/>
      <c r="AZ64" s="488"/>
      <c r="BA64" s="488"/>
      <c r="BB64" s="488"/>
      <c r="BC64" s="489"/>
      <c r="BD64" s="487" t="s">
        <v>299</v>
      </c>
      <c r="BE64" s="488"/>
      <c r="BF64" s="488"/>
      <c r="BG64" s="488"/>
      <c r="BH64" s="488"/>
      <c r="BI64" s="488"/>
      <c r="BJ64" s="488"/>
      <c r="BK64" s="488"/>
      <c r="BL64" s="488"/>
      <c r="BM64" s="488"/>
      <c r="BN64" s="488"/>
      <c r="BO64" s="488"/>
      <c r="BP64" s="488"/>
      <c r="BQ64" s="488"/>
      <c r="BR64" s="488"/>
      <c r="BS64" s="489"/>
      <c r="BT64" s="487" t="s">
        <v>300</v>
      </c>
      <c r="BU64" s="488"/>
      <c r="BV64" s="488"/>
      <c r="BW64" s="488"/>
      <c r="BX64" s="488"/>
      <c r="BY64" s="488"/>
      <c r="BZ64" s="488"/>
      <c r="CA64" s="488"/>
      <c r="CB64" s="488"/>
      <c r="CC64" s="488"/>
      <c r="CD64" s="488"/>
      <c r="CE64" s="488"/>
      <c r="CF64" s="488"/>
      <c r="CG64" s="488"/>
      <c r="CH64" s="488"/>
      <c r="CI64" s="489"/>
      <c r="CJ64" s="487" t="s">
        <v>301</v>
      </c>
      <c r="CK64" s="488"/>
      <c r="CL64" s="488"/>
      <c r="CM64" s="488"/>
      <c r="CN64" s="488"/>
      <c r="CO64" s="488"/>
      <c r="CP64" s="488"/>
      <c r="CQ64" s="488"/>
      <c r="CR64" s="488"/>
      <c r="CS64" s="488"/>
      <c r="CT64" s="488"/>
      <c r="CU64" s="488"/>
      <c r="CV64" s="488"/>
      <c r="CW64" s="488"/>
      <c r="CX64" s="488"/>
      <c r="CY64" s="488"/>
      <c r="CZ64" s="488"/>
      <c r="DA64" s="489"/>
    </row>
    <row r="65" spans="1:105" s="114" customFormat="1" ht="15" customHeight="1" x14ac:dyDescent="0.3">
      <c r="A65" s="491">
        <v>1</v>
      </c>
      <c r="B65" s="491"/>
      <c r="C65" s="491"/>
      <c r="D65" s="491"/>
      <c r="E65" s="491"/>
      <c r="F65" s="491"/>
      <c r="G65" s="491"/>
      <c r="H65" s="491">
        <v>2</v>
      </c>
      <c r="I65" s="491"/>
      <c r="J65" s="491"/>
      <c r="K65" s="491"/>
      <c r="L65" s="491"/>
      <c r="M65" s="491"/>
      <c r="N65" s="491"/>
      <c r="O65" s="491"/>
      <c r="P65" s="491"/>
      <c r="Q65" s="491"/>
      <c r="R65" s="491"/>
      <c r="S65" s="491"/>
      <c r="T65" s="491"/>
      <c r="U65" s="491"/>
      <c r="V65" s="491"/>
      <c r="W65" s="491"/>
      <c r="X65" s="491"/>
      <c r="Y65" s="491"/>
      <c r="Z65" s="491"/>
      <c r="AA65" s="491"/>
      <c r="AB65" s="491"/>
      <c r="AC65" s="491"/>
      <c r="AD65" s="491"/>
      <c r="AE65" s="491"/>
      <c r="AF65" s="491"/>
      <c r="AG65" s="491"/>
      <c r="AH65" s="491"/>
      <c r="AI65" s="491"/>
      <c r="AJ65" s="491"/>
      <c r="AK65" s="491"/>
      <c r="AL65" s="491"/>
      <c r="AM65" s="491"/>
      <c r="AN65" s="491"/>
      <c r="AO65" s="491"/>
      <c r="AP65" s="491"/>
      <c r="AQ65" s="491"/>
      <c r="AR65" s="491"/>
      <c r="AS65" s="491"/>
      <c r="AT65" s="491"/>
      <c r="AU65" s="491"/>
      <c r="AV65" s="491"/>
      <c r="AW65" s="491"/>
      <c r="AX65" s="491"/>
      <c r="AY65" s="491"/>
      <c r="AZ65" s="491"/>
      <c r="BA65" s="491"/>
      <c r="BB65" s="491"/>
      <c r="BC65" s="491"/>
      <c r="BD65" s="491">
        <v>3</v>
      </c>
      <c r="BE65" s="491"/>
      <c r="BF65" s="491"/>
      <c r="BG65" s="491"/>
      <c r="BH65" s="491"/>
      <c r="BI65" s="491"/>
      <c r="BJ65" s="491"/>
      <c r="BK65" s="491"/>
      <c r="BL65" s="491"/>
      <c r="BM65" s="491"/>
      <c r="BN65" s="491"/>
      <c r="BO65" s="491"/>
      <c r="BP65" s="491"/>
      <c r="BQ65" s="491"/>
      <c r="BR65" s="491"/>
      <c r="BS65" s="491"/>
      <c r="BT65" s="491">
        <v>4</v>
      </c>
      <c r="BU65" s="491"/>
      <c r="BV65" s="491"/>
      <c r="BW65" s="491"/>
      <c r="BX65" s="491"/>
      <c r="BY65" s="491"/>
      <c r="BZ65" s="491"/>
      <c r="CA65" s="491"/>
      <c r="CB65" s="491"/>
      <c r="CC65" s="491"/>
      <c r="CD65" s="491"/>
      <c r="CE65" s="491"/>
      <c r="CF65" s="491"/>
      <c r="CG65" s="491"/>
      <c r="CH65" s="491"/>
      <c r="CI65" s="491"/>
      <c r="CJ65" s="491">
        <v>5</v>
      </c>
      <c r="CK65" s="491"/>
      <c r="CL65" s="491"/>
      <c r="CM65" s="491"/>
      <c r="CN65" s="491"/>
      <c r="CO65" s="491"/>
      <c r="CP65" s="491"/>
      <c r="CQ65" s="491"/>
      <c r="CR65" s="491"/>
      <c r="CS65" s="491"/>
      <c r="CT65" s="491"/>
      <c r="CU65" s="491"/>
      <c r="CV65" s="491"/>
      <c r="CW65" s="491"/>
      <c r="CX65" s="491"/>
      <c r="CY65" s="491"/>
      <c r="CZ65" s="491"/>
      <c r="DA65" s="491"/>
    </row>
    <row r="66" spans="1:105" s="114" customFormat="1" ht="40.950000000000003" customHeight="1" x14ac:dyDescent="0.3">
      <c r="A66" s="467" t="s">
        <v>377</v>
      </c>
      <c r="B66" s="467"/>
      <c r="C66" s="467"/>
      <c r="D66" s="467"/>
      <c r="E66" s="467"/>
      <c r="F66" s="467"/>
      <c r="G66" s="467"/>
      <c r="H66" s="492" t="s">
        <v>617</v>
      </c>
      <c r="I66" s="492"/>
      <c r="J66" s="492"/>
      <c r="K66" s="492"/>
      <c r="L66" s="492"/>
      <c r="M66" s="492"/>
      <c r="N66" s="492"/>
      <c r="O66" s="492"/>
      <c r="P66" s="492"/>
      <c r="Q66" s="492"/>
      <c r="R66" s="492"/>
      <c r="S66" s="492"/>
      <c r="T66" s="492"/>
      <c r="U66" s="492"/>
      <c r="V66" s="492"/>
      <c r="W66" s="492"/>
      <c r="X66" s="492"/>
      <c r="Y66" s="492"/>
      <c r="Z66" s="492"/>
      <c r="AA66" s="492"/>
      <c r="AB66" s="492"/>
      <c r="AC66" s="492"/>
      <c r="AD66" s="492"/>
      <c r="AE66" s="492"/>
      <c r="AF66" s="492"/>
      <c r="AG66" s="492"/>
      <c r="AH66" s="492"/>
      <c r="AI66" s="492"/>
      <c r="AJ66" s="492"/>
      <c r="AK66" s="492"/>
      <c r="AL66" s="492"/>
      <c r="AM66" s="492"/>
      <c r="AN66" s="492"/>
      <c r="AO66" s="492"/>
      <c r="AP66" s="492"/>
      <c r="AQ66" s="492"/>
      <c r="AR66" s="492"/>
      <c r="AS66" s="492"/>
      <c r="AT66" s="492"/>
      <c r="AU66" s="492"/>
      <c r="AV66" s="492"/>
      <c r="AW66" s="492"/>
      <c r="AX66" s="492"/>
      <c r="AY66" s="492"/>
      <c r="AZ66" s="492"/>
      <c r="BA66" s="492"/>
      <c r="BB66" s="492"/>
      <c r="BC66" s="492"/>
      <c r="BD66" s="472">
        <v>15332.15</v>
      </c>
      <c r="BE66" s="472"/>
      <c r="BF66" s="472"/>
      <c r="BG66" s="472"/>
      <c r="BH66" s="472"/>
      <c r="BI66" s="472"/>
      <c r="BJ66" s="472"/>
      <c r="BK66" s="472"/>
      <c r="BL66" s="472"/>
      <c r="BM66" s="472"/>
      <c r="BN66" s="472"/>
      <c r="BO66" s="472"/>
      <c r="BP66" s="472"/>
      <c r="BQ66" s="472"/>
      <c r="BR66" s="472"/>
      <c r="BS66" s="472"/>
      <c r="BT66" s="471">
        <v>2</v>
      </c>
      <c r="BU66" s="471"/>
      <c r="BV66" s="471"/>
      <c r="BW66" s="471"/>
      <c r="BX66" s="471"/>
      <c r="BY66" s="471"/>
      <c r="BZ66" s="471"/>
      <c r="CA66" s="471"/>
      <c r="CB66" s="471"/>
      <c r="CC66" s="471"/>
      <c r="CD66" s="471"/>
      <c r="CE66" s="471"/>
      <c r="CF66" s="471"/>
      <c r="CG66" s="471"/>
      <c r="CH66" s="471"/>
      <c r="CI66" s="471"/>
      <c r="CJ66" s="472">
        <f>BD66*BT66</f>
        <v>30664.3</v>
      </c>
      <c r="CK66" s="472"/>
      <c r="CL66" s="472"/>
      <c r="CM66" s="472"/>
      <c r="CN66" s="472"/>
      <c r="CO66" s="472"/>
      <c r="CP66" s="472"/>
      <c r="CQ66" s="472"/>
      <c r="CR66" s="472"/>
      <c r="CS66" s="472"/>
      <c r="CT66" s="472"/>
      <c r="CU66" s="472"/>
      <c r="CV66" s="472"/>
      <c r="CW66" s="472"/>
      <c r="CX66" s="472"/>
      <c r="CY66" s="472"/>
      <c r="CZ66" s="472"/>
      <c r="DA66" s="472"/>
    </row>
    <row r="67" spans="1:105" s="114" customFormat="1" ht="40.950000000000003" customHeight="1" x14ac:dyDescent="0.3">
      <c r="A67" s="467" t="s">
        <v>378</v>
      </c>
      <c r="B67" s="467"/>
      <c r="C67" s="467"/>
      <c r="D67" s="467"/>
      <c r="E67" s="467"/>
      <c r="F67" s="467"/>
      <c r="G67" s="467"/>
      <c r="H67" s="492" t="s">
        <v>694</v>
      </c>
      <c r="I67" s="492"/>
      <c r="J67" s="492"/>
      <c r="K67" s="492"/>
      <c r="L67" s="492"/>
      <c r="M67" s="492"/>
      <c r="N67" s="492"/>
      <c r="O67" s="492"/>
      <c r="P67" s="492"/>
      <c r="Q67" s="492"/>
      <c r="R67" s="492"/>
      <c r="S67" s="492"/>
      <c r="T67" s="492"/>
      <c r="U67" s="492"/>
      <c r="V67" s="492"/>
      <c r="W67" s="492"/>
      <c r="X67" s="492"/>
      <c r="Y67" s="492"/>
      <c r="Z67" s="492"/>
      <c r="AA67" s="492"/>
      <c r="AB67" s="492"/>
      <c r="AC67" s="492"/>
      <c r="AD67" s="492"/>
      <c r="AE67" s="492"/>
      <c r="AF67" s="492"/>
      <c r="AG67" s="492"/>
      <c r="AH67" s="492"/>
      <c r="AI67" s="492"/>
      <c r="AJ67" s="492"/>
      <c r="AK67" s="492"/>
      <c r="AL67" s="492"/>
      <c r="AM67" s="492"/>
      <c r="AN67" s="492"/>
      <c r="AO67" s="492"/>
      <c r="AP67" s="492"/>
      <c r="AQ67" s="492"/>
      <c r="AR67" s="492"/>
      <c r="AS67" s="492"/>
      <c r="AT67" s="492"/>
      <c r="AU67" s="492"/>
      <c r="AV67" s="492"/>
      <c r="AW67" s="492"/>
      <c r="AX67" s="492"/>
      <c r="AY67" s="492"/>
      <c r="AZ67" s="492"/>
      <c r="BA67" s="492"/>
      <c r="BB67" s="492"/>
      <c r="BC67" s="492"/>
      <c r="BD67" s="472">
        <v>16243.07</v>
      </c>
      <c r="BE67" s="472"/>
      <c r="BF67" s="472"/>
      <c r="BG67" s="472"/>
      <c r="BH67" s="472"/>
      <c r="BI67" s="472"/>
      <c r="BJ67" s="472"/>
      <c r="BK67" s="472"/>
      <c r="BL67" s="472"/>
      <c r="BM67" s="472"/>
      <c r="BN67" s="472"/>
      <c r="BO67" s="472"/>
      <c r="BP67" s="472"/>
      <c r="BQ67" s="472"/>
      <c r="BR67" s="472"/>
      <c r="BS67" s="472"/>
      <c r="BT67" s="471">
        <v>38</v>
      </c>
      <c r="BU67" s="471"/>
      <c r="BV67" s="471"/>
      <c r="BW67" s="471"/>
      <c r="BX67" s="471"/>
      <c r="BY67" s="471"/>
      <c r="BZ67" s="471"/>
      <c r="CA67" s="471"/>
      <c r="CB67" s="471"/>
      <c r="CC67" s="471"/>
      <c r="CD67" s="471"/>
      <c r="CE67" s="471"/>
      <c r="CF67" s="471"/>
      <c r="CG67" s="471"/>
      <c r="CH67" s="471"/>
      <c r="CI67" s="471"/>
      <c r="CJ67" s="472">
        <v>617236.56000000006</v>
      </c>
      <c r="CK67" s="472"/>
      <c r="CL67" s="472"/>
      <c r="CM67" s="472"/>
      <c r="CN67" s="472"/>
      <c r="CO67" s="472"/>
      <c r="CP67" s="472"/>
      <c r="CQ67" s="472"/>
      <c r="CR67" s="472"/>
      <c r="CS67" s="472"/>
      <c r="CT67" s="472"/>
      <c r="CU67" s="472"/>
      <c r="CV67" s="472"/>
      <c r="CW67" s="472"/>
      <c r="CX67" s="472"/>
      <c r="CY67" s="472"/>
      <c r="CZ67" s="472"/>
      <c r="DA67" s="472"/>
    </row>
    <row r="68" spans="1:105" s="114" customFormat="1" ht="15" customHeight="1" x14ac:dyDescent="0.3">
      <c r="A68" s="467"/>
      <c r="B68" s="467"/>
      <c r="C68" s="467"/>
      <c r="D68" s="467"/>
      <c r="E68" s="467"/>
      <c r="F68" s="467"/>
      <c r="G68" s="467"/>
      <c r="H68" s="498" t="s">
        <v>261</v>
      </c>
      <c r="I68" s="498"/>
      <c r="J68" s="498"/>
      <c r="K68" s="498"/>
      <c r="L68" s="498"/>
      <c r="M68" s="498"/>
      <c r="N68" s="498"/>
      <c r="O68" s="498"/>
      <c r="P68" s="498"/>
      <c r="Q68" s="498"/>
      <c r="R68" s="498"/>
      <c r="S68" s="498"/>
      <c r="T68" s="498"/>
      <c r="U68" s="498"/>
      <c r="V68" s="498"/>
      <c r="W68" s="498"/>
      <c r="X68" s="498"/>
      <c r="Y68" s="498"/>
      <c r="Z68" s="498"/>
      <c r="AA68" s="498"/>
      <c r="AB68" s="498"/>
      <c r="AC68" s="498"/>
      <c r="AD68" s="498"/>
      <c r="AE68" s="498"/>
      <c r="AF68" s="498"/>
      <c r="AG68" s="498"/>
      <c r="AH68" s="498"/>
      <c r="AI68" s="498"/>
      <c r="AJ68" s="498"/>
      <c r="AK68" s="498"/>
      <c r="AL68" s="498"/>
      <c r="AM68" s="498"/>
      <c r="AN68" s="498"/>
      <c r="AO68" s="498"/>
      <c r="AP68" s="498"/>
      <c r="AQ68" s="498"/>
      <c r="AR68" s="498"/>
      <c r="AS68" s="498"/>
      <c r="AT68" s="498"/>
      <c r="AU68" s="498"/>
      <c r="AV68" s="498"/>
      <c r="AW68" s="498"/>
      <c r="AX68" s="498"/>
      <c r="AY68" s="498"/>
      <c r="AZ68" s="498"/>
      <c r="BA68" s="498"/>
      <c r="BB68" s="498"/>
      <c r="BC68" s="499"/>
      <c r="BD68" s="471" t="s">
        <v>7</v>
      </c>
      <c r="BE68" s="471"/>
      <c r="BF68" s="471"/>
      <c r="BG68" s="471"/>
      <c r="BH68" s="471"/>
      <c r="BI68" s="471"/>
      <c r="BJ68" s="471"/>
      <c r="BK68" s="471"/>
      <c r="BL68" s="471"/>
      <c r="BM68" s="471"/>
      <c r="BN68" s="471"/>
      <c r="BO68" s="471"/>
      <c r="BP68" s="471"/>
      <c r="BQ68" s="471"/>
      <c r="BR68" s="471"/>
      <c r="BS68" s="471"/>
      <c r="BT68" s="471" t="s">
        <v>7</v>
      </c>
      <c r="BU68" s="471"/>
      <c r="BV68" s="471"/>
      <c r="BW68" s="471"/>
      <c r="BX68" s="471"/>
      <c r="BY68" s="471"/>
      <c r="BZ68" s="471"/>
      <c r="CA68" s="471"/>
      <c r="CB68" s="471"/>
      <c r="CC68" s="471"/>
      <c r="CD68" s="471"/>
      <c r="CE68" s="471"/>
      <c r="CF68" s="471"/>
      <c r="CG68" s="471"/>
      <c r="CH68" s="471"/>
      <c r="CI68" s="471"/>
      <c r="CJ68" s="493">
        <f>CJ66+CJ67</f>
        <v>647900.8600000001</v>
      </c>
      <c r="CK68" s="494"/>
      <c r="CL68" s="494"/>
      <c r="CM68" s="494"/>
      <c r="CN68" s="494"/>
      <c r="CO68" s="494"/>
      <c r="CP68" s="494"/>
      <c r="CQ68" s="494"/>
      <c r="CR68" s="494"/>
      <c r="CS68" s="494"/>
      <c r="CT68" s="494"/>
      <c r="CU68" s="494"/>
      <c r="CV68" s="494"/>
      <c r="CW68" s="494"/>
      <c r="CX68" s="494"/>
      <c r="CY68" s="494"/>
      <c r="CZ68" s="494"/>
      <c r="DA68" s="494"/>
    </row>
    <row r="69" spans="1:105" s="114" customFormat="1" ht="15" customHeight="1" x14ac:dyDescent="0.3">
      <c r="A69" s="163"/>
      <c r="B69" s="163"/>
      <c r="C69" s="163"/>
      <c r="D69" s="163"/>
      <c r="E69" s="163"/>
      <c r="F69" s="163"/>
      <c r="G69" s="163"/>
      <c r="H69" s="164"/>
      <c r="I69" s="164"/>
      <c r="J69" s="164"/>
      <c r="K69" s="164"/>
      <c r="L69" s="164"/>
      <c r="M69" s="164"/>
      <c r="N69" s="164"/>
      <c r="O69" s="164"/>
      <c r="P69" s="164"/>
      <c r="Q69" s="164"/>
      <c r="R69" s="164"/>
      <c r="S69" s="164"/>
      <c r="T69" s="164"/>
      <c r="U69" s="164"/>
      <c r="V69" s="164"/>
      <c r="W69" s="164"/>
      <c r="X69" s="164"/>
      <c r="Y69" s="164"/>
      <c r="Z69" s="164"/>
      <c r="AA69" s="164"/>
      <c r="AB69" s="164"/>
      <c r="AC69" s="164"/>
      <c r="AD69" s="164"/>
      <c r="AE69" s="164"/>
      <c r="AF69" s="164"/>
      <c r="AG69" s="164"/>
      <c r="AH69" s="164"/>
      <c r="AI69" s="164"/>
      <c r="AJ69" s="164"/>
      <c r="AK69" s="164"/>
      <c r="AL69" s="164"/>
      <c r="AM69" s="164"/>
      <c r="AN69" s="164"/>
      <c r="AO69" s="164"/>
      <c r="AP69" s="164"/>
      <c r="AQ69" s="164"/>
      <c r="AR69" s="164"/>
      <c r="AS69" s="164"/>
      <c r="AT69" s="164"/>
      <c r="AU69" s="164"/>
      <c r="AV69" s="164"/>
      <c r="AW69" s="164"/>
      <c r="AX69" s="164"/>
      <c r="AY69" s="164"/>
      <c r="AZ69" s="164"/>
      <c r="BA69" s="164"/>
      <c r="BB69" s="164"/>
      <c r="BC69" s="164"/>
      <c r="BD69" s="165"/>
      <c r="BE69" s="165"/>
      <c r="BF69" s="165"/>
      <c r="BG69" s="165"/>
      <c r="BH69" s="165"/>
      <c r="BI69" s="165"/>
      <c r="BJ69" s="165"/>
      <c r="BK69" s="165"/>
      <c r="BL69" s="165"/>
      <c r="BM69" s="165"/>
      <c r="BN69" s="165"/>
      <c r="BO69" s="165"/>
      <c r="BP69" s="165"/>
      <c r="BQ69" s="165"/>
      <c r="BR69" s="165"/>
      <c r="BS69" s="165"/>
      <c r="BT69" s="165"/>
      <c r="BU69" s="165"/>
      <c r="BV69" s="165"/>
      <c r="BW69" s="165"/>
      <c r="BX69" s="165"/>
      <c r="BY69" s="165"/>
      <c r="BZ69" s="165"/>
      <c r="CA69" s="165"/>
      <c r="CB69" s="165"/>
      <c r="CC69" s="165"/>
      <c r="CD69" s="165"/>
      <c r="CE69" s="165"/>
      <c r="CF69" s="165"/>
      <c r="CG69" s="165"/>
      <c r="CH69" s="165"/>
      <c r="CI69" s="165"/>
      <c r="CJ69" s="166"/>
      <c r="CK69" s="167"/>
      <c r="CL69" s="167"/>
      <c r="CM69" s="167"/>
      <c r="CN69" s="167"/>
      <c r="CO69" s="167"/>
      <c r="CP69" s="167"/>
      <c r="CQ69" s="167"/>
      <c r="CR69" s="167"/>
      <c r="CS69" s="167"/>
      <c r="CT69" s="167"/>
      <c r="CU69" s="167"/>
      <c r="CV69" s="167"/>
      <c r="CW69" s="167"/>
      <c r="CX69" s="167"/>
      <c r="CY69" s="167"/>
      <c r="CZ69" s="167"/>
      <c r="DA69" s="167"/>
    </row>
    <row r="70" spans="1:105" s="114" customFormat="1" ht="15" customHeight="1" x14ac:dyDescent="0.25">
      <c r="A70" s="162" t="s">
        <v>248</v>
      </c>
      <c r="B70" s="162"/>
      <c r="C70" s="162"/>
      <c r="D70" s="162"/>
      <c r="E70" s="162"/>
      <c r="F70" s="162"/>
      <c r="G70" s="162"/>
      <c r="H70" s="162"/>
      <c r="I70" s="162"/>
      <c r="J70" s="162"/>
      <c r="K70" s="162"/>
      <c r="L70" s="162"/>
      <c r="M70" s="162"/>
      <c r="N70" s="162"/>
      <c r="O70" s="162"/>
      <c r="P70" s="162"/>
      <c r="Q70" s="162"/>
      <c r="R70" s="162"/>
      <c r="S70" s="162"/>
      <c r="T70" s="162"/>
      <c r="U70" s="162"/>
      <c r="V70" s="162"/>
      <c r="W70" s="162"/>
      <c r="X70" s="475" t="s">
        <v>487</v>
      </c>
      <c r="Y70" s="475"/>
      <c r="Z70" s="475"/>
      <c r="AA70" s="475"/>
      <c r="AB70" s="475"/>
      <c r="AC70" s="475"/>
      <c r="AD70" s="475"/>
      <c r="AE70" s="475"/>
      <c r="AF70" s="475"/>
      <c r="AG70" s="475"/>
      <c r="AH70" s="475"/>
      <c r="AI70" s="475"/>
      <c r="AJ70" s="475"/>
      <c r="AK70" s="475"/>
      <c r="AL70" s="475"/>
      <c r="AM70" s="475"/>
      <c r="AN70" s="475"/>
      <c r="AO70" s="475"/>
      <c r="AP70" s="475"/>
      <c r="AQ70" s="475"/>
      <c r="AR70" s="475"/>
      <c r="AS70" s="475"/>
      <c r="AT70" s="475"/>
      <c r="AU70" s="475"/>
      <c r="AV70" s="475"/>
      <c r="AW70" s="475"/>
      <c r="AX70" s="475"/>
      <c r="AY70" s="475"/>
      <c r="AZ70" s="475"/>
      <c r="BA70" s="475"/>
      <c r="BB70" s="475"/>
      <c r="BC70" s="475"/>
      <c r="BD70" s="475"/>
      <c r="BE70" s="475"/>
      <c r="BF70" s="475"/>
      <c r="BG70" s="475"/>
      <c r="BH70" s="475"/>
      <c r="BI70" s="475"/>
      <c r="BJ70" s="475"/>
      <c r="BK70" s="475"/>
      <c r="BL70" s="475"/>
      <c r="BM70" s="475"/>
      <c r="BN70" s="475"/>
      <c r="BO70" s="475"/>
      <c r="BP70" s="475"/>
      <c r="BQ70" s="475"/>
      <c r="BR70" s="475"/>
      <c r="BS70" s="475"/>
      <c r="BT70" s="475"/>
      <c r="BU70" s="475"/>
      <c r="BV70" s="475"/>
      <c r="BW70" s="475"/>
      <c r="BX70" s="475"/>
      <c r="BY70" s="475"/>
      <c r="BZ70" s="475"/>
      <c r="CA70" s="475"/>
      <c r="CB70" s="475"/>
      <c r="CC70" s="475"/>
      <c r="CD70" s="475"/>
      <c r="CE70" s="475"/>
      <c r="CF70" s="475"/>
      <c r="CG70" s="475"/>
      <c r="CH70" s="475"/>
      <c r="CI70" s="475"/>
      <c r="CJ70" s="475"/>
      <c r="CK70" s="475"/>
      <c r="CL70" s="475"/>
      <c r="CM70" s="475"/>
      <c r="CN70" s="475"/>
      <c r="CO70" s="475"/>
      <c r="CP70" s="475"/>
      <c r="CQ70" s="475"/>
      <c r="CR70" s="475"/>
      <c r="CS70" s="475"/>
      <c r="CT70" s="475"/>
      <c r="CU70" s="475"/>
      <c r="CV70" s="475"/>
      <c r="CW70" s="475"/>
      <c r="CX70" s="475"/>
      <c r="CY70" s="475"/>
      <c r="CZ70" s="475"/>
      <c r="DA70" s="475"/>
    </row>
    <row r="71" spans="1:105" s="114" customFormat="1" ht="15" customHeight="1" x14ac:dyDescent="0.25">
      <c r="A71" s="162"/>
      <c r="B71" s="162"/>
      <c r="C71" s="162"/>
      <c r="D71" s="162"/>
      <c r="E71" s="162"/>
      <c r="F71" s="162"/>
      <c r="G71" s="162"/>
      <c r="H71" s="162"/>
      <c r="I71" s="162"/>
      <c r="J71" s="162"/>
      <c r="K71" s="162"/>
      <c r="L71" s="162"/>
      <c r="M71" s="162"/>
      <c r="N71" s="162"/>
      <c r="O71" s="162"/>
      <c r="P71" s="162"/>
      <c r="Q71" s="162"/>
      <c r="R71" s="162"/>
      <c r="S71" s="162"/>
      <c r="T71" s="162"/>
      <c r="U71" s="162"/>
      <c r="V71" s="162"/>
      <c r="W71" s="162"/>
      <c r="X71" s="110"/>
      <c r="Y71" s="110"/>
      <c r="Z71" s="110"/>
      <c r="AA71" s="110"/>
      <c r="AB71" s="110"/>
      <c r="AC71" s="110"/>
      <c r="AD71" s="110"/>
      <c r="AE71" s="110"/>
      <c r="AF71" s="110"/>
      <c r="AG71" s="110"/>
      <c r="AH71" s="110"/>
      <c r="AI71" s="110"/>
      <c r="AJ71" s="110"/>
      <c r="AK71" s="110"/>
      <c r="AL71" s="110"/>
      <c r="AM71" s="110"/>
      <c r="AN71" s="110"/>
      <c r="AO71" s="110"/>
      <c r="AP71" s="110"/>
      <c r="AQ71" s="110"/>
      <c r="AR71" s="110"/>
      <c r="AS71" s="110"/>
      <c r="AT71" s="110"/>
      <c r="AU71" s="110"/>
      <c r="AV71" s="110"/>
      <c r="AW71" s="110"/>
      <c r="AX71" s="110"/>
      <c r="AY71" s="110"/>
      <c r="AZ71" s="110"/>
      <c r="BA71" s="110"/>
      <c r="BB71" s="110"/>
      <c r="BC71" s="110"/>
      <c r="BD71" s="110"/>
      <c r="BE71" s="110"/>
      <c r="BF71" s="110"/>
      <c r="BG71" s="110"/>
      <c r="BH71" s="110"/>
      <c r="BI71" s="110"/>
      <c r="BJ71" s="110"/>
      <c r="BK71" s="110"/>
      <c r="BL71" s="110"/>
      <c r="BM71" s="110"/>
      <c r="BN71" s="110"/>
      <c r="BO71" s="110"/>
      <c r="BP71" s="110"/>
      <c r="BQ71" s="110"/>
      <c r="BR71" s="110"/>
      <c r="BS71" s="110"/>
      <c r="BT71" s="110"/>
      <c r="BU71" s="110"/>
      <c r="BV71" s="110"/>
      <c r="BW71" s="110"/>
      <c r="BX71" s="110"/>
      <c r="BY71" s="110"/>
      <c r="BZ71" s="110"/>
      <c r="CA71" s="110"/>
      <c r="CB71" s="110"/>
      <c r="CC71" s="110"/>
      <c r="CD71" s="110"/>
      <c r="CE71" s="110"/>
      <c r="CF71" s="110"/>
      <c r="CG71" s="110"/>
      <c r="CH71" s="110"/>
      <c r="CI71" s="110"/>
      <c r="CJ71" s="110"/>
      <c r="CK71" s="110"/>
      <c r="CL71" s="110"/>
      <c r="CM71" s="110"/>
      <c r="CN71" s="110"/>
      <c r="CO71" s="110"/>
      <c r="CP71" s="110"/>
      <c r="CQ71" s="110"/>
      <c r="CR71" s="110"/>
      <c r="CS71" s="110"/>
      <c r="CT71" s="110"/>
      <c r="CU71" s="110"/>
      <c r="CV71" s="110"/>
      <c r="CW71" s="110"/>
      <c r="CX71" s="110"/>
      <c r="CY71" s="110"/>
      <c r="CZ71" s="110"/>
      <c r="DA71" s="110"/>
    </row>
    <row r="72" spans="1:105" s="114" customFormat="1" ht="15" customHeight="1" x14ac:dyDescent="0.25">
      <c r="A72" s="476" t="s">
        <v>249</v>
      </c>
      <c r="B72" s="476"/>
      <c r="C72" s="476"/>
      <c r="D72" s="476"/>
      <c r="E72" s="476"/>
      <c r="F72" s="476"/>
      <c r="G72" s="476"/>
      <c r="H72" s="476"/>
      <c r="I72" s="476"/>
      <c r="J72" s="476"/>
      <c r="K72" s="476"/>
      <c r="L72" s="476"/>
      <c r="M72" s="476"/>
      <c r="N72" s="476"/>
      <c r="O72" s="476"/>
      <c r="P72" s="476"/>
      <c r="Q72" s="476"/>
      <c r="R72" s="476"/>
      <c r="S72" s="476"/>
      <c r="T72" s="476"/>
      <c r="U72" s="476"/>
      <c r="V72" s="476"/>
      <c r="W72" s="476"/>
      <c r="X72" s="476"/>
      <c r="Y72" s="476"/>
      <c r="Z72" s="476"/>
      <c r="AA72" s="476"/>
      <c r="AB72" s="476"/>
      <c r="AC72" s="476"/>
      <c r="AD72" s="476"/>
      <c r="AE72" s="476"/>
      <c r="AF72" s="476"/>
      <c r="AG72" s="476"/>
      <c r="AH72" s="476"/>
      <c r="AI72" s="476"/>
      <c r="AJ72" s="476"/>
      <c r="AK72" s="476"/>
      <c r="AL72" s="476"/>
      <c r="AM72" s="476"/>
      <c r="AN72" s="476"/>
      <c r="AO72" s="476"/>
      <c r="AP72" s="477" t="s">
        <v>616</v>
      </c>
      <c r="AQ72" s="477"/>
      <c r="AR72" s="477"/>
      <c r="AS72" s="477"/>
      <c r="AT72" s="477"/>
      <c r="AU72" s="477"/>
      <c r="AV72" s="477"/>
      <c r="AW72" s="477"/>
      <c r="AX72" s="477"/>
      <c r="AY72" s="477"/>
      <c r="AZ72" s="477"/>
      <c r="BA72" s="477"/>
      <c r="BB72" s="477"/>
      <c r="BC72" s="477"/>
      <c r="BD72" s="477"/>
      <c r="BE72" s="477"/>
      <c r="BF72" s="477"/>
      <c r="BG72" s="477"/>
      <c r="BH72" s="477"/>
      <c r="BI72" s="477"/>
      <c r="BJ72" s="477"/>
      <c r="BK72" s="477"/>
      <c r="BL72" s="477"/>
      <c r="BM72" s="477"/>
      <c r="BN72" s="477"/>
      <c r="BO72" s="477"/>
      <c r="BP72" s="477"/>
      <c r="BQ72" s="477"/>
      <c r="BR72" s="477"/>
      <c r="BS72" s="477"/>
      <c r="BT72" s="477"/>
      <c r="BU72" s="477"/>
      <c r="BV72" s="477"/>
      <c r="BW72" s="477"/>
      <c r="BX72" s="477"/>
      <c r="BY72" s="477"/>
      <c r="BZ72" s="477"/>
      <c r="CA72" s="477"/>
      <c r="CB72" s="477"/>
      <c r="CC72" s="477"/>
      <c r="CD72" s="477"/>
      <c r="CE72" s="477"/>
      <c r="CF72" s="477"/>
      <c r="CG72" s="477"/>
      <c r="CH72" s="477"/>
      <c r="CI72" s="477"/>
      <c r="CJ72" s="477"/>
      <c r="CK72" s="477"/>
      <c r="CL72" s="477"/>
      <c r="CM72" s="477"/>
      <c r="CN72" s="477"/>
      <c r="CO72" s="477"/>
      <c r="CP72" s="477"/>
      <c r="CQ72" s="477"/>
      <c r="CR72" s="477"/>
      <c r="CS72" s="477"/>
      <c r="CT72" s="477"/>
      <c r="CU72" s="477"/>
      <c r="CV72" s="477"/>
      <c r="CW72" s="477"/>
      <c r="CX72" s="477"/>
      <c r="CY72" s="477"/>
      <c r="CZ72" s="477"/>
      <c r="DA72" s="477"/>
    </row>
    <row r="73" spans="1:105" s="114" customFormat="1" ht="15" customHeight="1" x14ac:dyDescent="0.25">
      <c r="A73" s="107"/>
      <c r="B73" s="107"/>
      <c r="C73" s="107"/>
      <c r="D73" s="107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  <c r="AB73" s="107"/>
      <c r="AC73" s="107"/>
      <c r="AD73" s="107"/>
      <c r="AE73" s="107"/>
      <c r="AF73" s="107"/>
      <c r="AG73" s="107"/>
      <c r="AH73" s="107"/>
      <c r="AI73" s="107"/>
      <c r="AJ73" s="107"/>
      <c r="AK73" s="107"/>
      <c r="AL73" s="107"/>
      <c r="AM73" s="107"/>
      <c r="AN73" s="107"/>
      <c r="AO73" s="107"/>
      <c r="AP73" s="107"/>
      <c r="AQ73" s="107"/>
      <c r="AR73" s="107"/>
      <c r="AS73" s="107"/>
      <c r="AT73" s="107"/>
      <c r="AU73" s="107"/>
      <c r="AV73" s="107"/>
      <c r="AW73" s="107"/>
      <c r="AX73" s="107"/>
      <c r="AY73" s="107"/>
      <c r="AZ73" s="107"/>
      <c r="BA73" s="107"/>
      <c r="BB73" s="107"/>
      <c r="BC73" s="107"/>
      <c r="BD73" s="107"/>
      <c r="BE73" s="107"/>
      <c r="BF73" s="107"/>
      <c r="BG73" s="107"/>
      <c r="BH73" s="107"/>
      <c r="BI73" s="107"/>
      <c r="BJ73" s="107"/>
      <c r="BK73" s="107"/>
      <c r="BL73" s="107"/>
      <c r="BM73" s="107"/>
      <c r="BN73" s="107"/>
      <c r="BO73" s="107"/>
      <c r="BP73" s="107"/>
      <c r="BQ73" s="107"/>
      <c r="BR73" s="107"/>
      <c r="BS73" s="107"/>
      <c r="BT73" s="107"/>
      <c r="BU73" s="107"/>
      <c r="BV73" s="107"/>
      <c r="BW73" s="107"/>
      <c r="BX73" s="107"/>
      <c r="BY73" s="107"/>
      <c r="BZ73" s="107"/>
      <c r="CA73" s="107"/>
      <c r="CB73" s="107"/>
      <c r="CC73" s="107"/>
      <c r="CD73" s="107"/>
      <c r="CE73" s="107"/>
      <c r="CF73" s="107"/>
      <c r="CG73" s="107"/>
      <c r="CH73" s="107"/>
      <c r="CI73" s="107"/>
      <c r="CJ73" s="107"/>
      <c r="CK73" s="107"/>
      <c r="CL73" s="107"/>
      <c r="CM73" s="107"/>
      <c r="CN73" s="107"/>
      <c r="CO73" s="107"/>
      <c r="CP73" s="107"/>
      <c r="CQ73" s="107"/>
      <c r="CR73" s="107"/>
      <c r="CS73" s="107"/>
      <c r="CT73" s="107"/>
      <c r="CU73" s="107"/>
      <c r="CV73" s="107"/>
      <c r="CW73" s="107"/>
      <c r="CX73" s="107"/>
      <c r="CY73" s="107"/>
      <c r="CZ73" s="107"/>
      <c r="DA73" s="107"/>
    </row>
    <row r="74" spans="1:105" s="114" customFormat="1" ht="43.95" customHeight="1" x14ac:dyDescent="0.3">
      <c r="A74" s="478" t="s">
        <v>251</v>
      </c>
      <c r="B74" s="479"/>
      <c r="C74" s="479"/>
      <c r="D74" s="479"/>
      <c r="E74" s="479"/>
      <c r="F74" s="479"/>
      <c r="G74" s="480"/>
      <c r="H74" s="478" t="s">
        <v>0</v>
      </c>
      <c r="I74" s="479"/>
      <c r="J74" s="479"/>
      <c r="K74" s="479"/>
      <c r="L74" s="479"/>
      <c r="M74" s="479"/>
      <c r="N74" s="479"/>
      <c r="O74" s="479"/>
      <c r="P74" s="479"/>
      <c r="Q74" s="479"/>
      <c r="R74" s="479"/>
      <c r="S74" s="479"/>
      <c r="T74" s="479"/>
      <c r="U74" s="479"/>
      <c r="V74" s="479"/>
      <c r="W74" s="479"/>
      <c r="X74" s="479"/>
      <c r="Y74" s="479"/>
      <c r="Z74" s="479"/>
      <c r="AA74" s="479"/>
      <c r="AB74" s="479"/>
      <c r="AC74" s="479"/>
      <c r="AD74" s="479"/>
      <c r="AE74" s="479"/>
      <c r="AF74" s="479"/>
      <c r="AG74" s="479"/>
      <c r="AH74" s="479"/>
      <c r="AI74" s="479"/>
      <c r="AJ74" s="479"/>
      <c r="AK74" s="479"/>
      <c r="AL74" s="479"/>
      <c r="AM74" s="479"/>
      <c r="AN74" s="479"/>
      <c r="AO74" s="479"/>
      <c r="AP74" s="479"/>
      <c r="AQ74" s="479"/>
      <c r="AR74" s="479"/>
      <c r="AS74" s="479"/>
      <c r="AT74" s="479"/>
      <c r="AU74" s="479"/>
      <c r="AV74" s="479"/>
      <c r="AW74" s="479"/>
      <c r="AX74" s="479"/>
      <c r="AY74" s="479"/>
      <c r="AZ74" s="479"/>
      <c r="BA74" s="479"/>
      <c r="BB74" s="479"/>
      <c r="BC74" s="480"/>
      <c r="BD74" s="478" t="s">
        <v>299</v>
      </c>
      <c r="BE74" s="479"/>
      <c r="BF74" s="479"/>
      <c r="BG74" s="479"/>
      <c r="BH74" s="479"/>
      <c r="BI74" s="479"/>
      <c r="BJ74" s="479"/>
      <c r="BK74" s="479"/>
      <c r="BL74" s="479"/>
      <c r="BM74" s="479"/>
      <c r="BN74" s="479"/>
      <c r="BO74" s="479"/>
      <c r="BP74" s="479"/>
      <c r="BQ74" s="479"/>
      <c r="BR74" s="479"/>
      <c r="BS74" s="480"/>
      <c r="BT74" s="478" t="s">
        <v>300</v>
      </c>
      <c r="BU74" s="479"/>
      <c r="BV74" s="479"/>
      <c r="BW74" s="479"/>
      <c r="BX74" s="479"/>
      <c r="BY74" s="479"/>
      <c r="BZ74" s="479"/>
      <c r="CA74" s="479"/>
      <c r="CB74" s="479"/>
      <c r="CC74" s="479"/>
      <c r="CD74" s="479"/>
      <c r="CE74" s="479"/>
      <c r="CF74" s="479"/>
      <c r="CG74" s="479"/>
      <c r="CH74" s="479"/>
      <c r="CI74" s="480"/>
      <c r="CJ74" s="478" t="s">
        <v>301</v>
      </c>
      <c r="CK74" s="479"/>
      <c r="CL74" s="479"/>
      <c r="CM74" s="479"/>
      <c r="CN74" s="479"/>
      <c r="CO74" s="479"/>
      <c r="CP74" s="479"/>
      <c r="CQ74" s="479"/>
      <c r="CR74" s="479"/>
      <c r="CS74" s="479"/>
      <c r="CT74" s="479"/>
      <c r="CU74" s="479"/>
      <c r="CV74" s="479"/>
      <c r="CW74" s="479"/>
      <c r="CX74" s="479"/>
      <c r="CY74" s="479"/>
      <c r="CZ74" s="479"/>
      <c r="DA74" s="480"/>
    </row>
    <row r="75" spans="1:105" s="114" customFormat="1" ht="15" customHeight="1" x14ac:dyDescent="0.3">
      <c r="A75" s="491">
        <v>1</v>
      </c>
      <c r="B75" s="491"/>
      <c r="C75" s="491"/>
      <c r="D75" s="491"/>
      <c r="E75" s="491"/>
      <c r="F75" s="491"/>
      <c r="G75" s="491"/>
      <c r="H75" s="491">
        <v>2</v>
      </c>
      <c r="I75" s="491"/>
      <c r="J75" s="491"/>
      <c r="K75" s="491"/>
      <c r="L75" s="491"/>
      <c r="M75" s="491"/>
      <c r="N75" s="491"/>
      <c r="O75" s="491"/>
      <c r="P75" s="491"/>
      <c r="Q75" s="491"/>
      <c r="R75" s="491"/>
      <c r="S75" s="491"/>
      <c r="T75" s="491"/>
      <c r="U75" s="491"/>
      <c r="V75" s="491"/>
      <c r="W75" s="491"/>
      <c r="X75" s="491"/>
      <c r="Y75" s="491"/>
      <c r="Z75" s="491"/>
      <c r="AA75" s="491"/>
      <c r="AB75" s="491"/>
      <c r="AC75" s="491"/>
      <c r="AD75" s="491"/>
      <c r="AE75" s="491"/>
      <c r="AF75" s="491"/>
      <c r="AG75" s="491"/>
      <c r="AH75" s="491"/>
      <c r="AI75" s="491"/>
      <c r="AJ75" s="491"/>
      <c r="AK75" s="491"/>
      <c r="AL75" s="491"/>
      <c r="AM75" s="491"/>
      <c r="AN75" s="491"/>
      <c r="AO75" s="491"/>
      <c r="AP75" s="491"/>
      <c r="AQ75" s="491"/>
      <c r="AR75" s="491"/>
      <c r="AS75" s="491"/>
      <c r="AT75" s="491"/>
      <c r="AU75" s="491"/>
      <c r="AV75" s="491"/>
      <c r="AW75" s="491"/>
      <c r="AX75" s="491"/>
      <c r="AY75" s="491"/>
      <c r="AZ75" s="491"/>
      <c r="BA75" s="491"/>
      <c r="BB75" s="491"/>
      <c r="BC75" s="491"/>
      <c r="BD75" s="491">
        <v>3</v>
      </c>
      <c r="BE75" s="491"/>
      <c r="BF75" s="491"/>
      <c r="BG75" s="491"/>
      <c r="BH75" s="491"/>
      <c r="BI75" s="491"/>
      <c r="BJ75" s="491"/>
      <c r="BK75" s="491"/>
      <c r="BL75" s="491"/>
      <c r="BM75" s="491"/>
      <c r="BN75" s="491"/>
      <c r="BO75" s="491"/>
      <c r="BP75" s="491"/>
      <c r="BQ75" s="491"/>
      <c r="BR75" s="491"/>
      <c r="BS75" s="491"/>
      <c r="BT75" s="491">
        <v>4</v>
      </c>
      <c r="BU75" s="491"/>
      <c r="BV75" s="491"/>
      <c r="BW75" s="491"/>
      <c r="BX75" s="491"/>
      <c r="BY75" s="491"/>
      <c r="BZ75" s="491"/>
      <c r="CA75" s="491"/>
      <c r="CB75" s="491"/>
      <c r="CC75" s="491"/>
      <c r="CD75" s="491"/>
      <c r="CE75" s="491"/>
      <c r="CF75" s="491"/>
      <c r="CG75" s="491"/>
      <c r="CH75" s="491"/>
      <c r="CI75" s="491"/>
      <c r="CJ75" s="491">
        <v>5</v>
      </c>
      <c r="CK75" s="491"/>
      <c r="CL75" s="491"/>
      <c r="CM75" s="491"/>
      <c r="CN75" s="491"/>
      <c r="CO75" s="491"/>
      <c r="CP75" s="491"/>
      <c r="CQ75" s="491"/>
      <c r="CR75" s="491"/>
      <c r="CS75" s="491"/>
      <c r="CT75" s="491"/>
      <c r="CU75" s="491"/>
      <c r="CV75" s="491"/>
      <c r="CW75" s="491"/>
      <c r="CX75" s="491"/>
      <c r="CY75" s="491"/>
      <c r="CZ75" s="491"/>
      <c r="DA75" s="491"/>
    </row>
    <row r="76" spans="1:105" s="114" customFormat="1" ht="25.2" customHeight="1" x14ac:dyDescent="0.3">
      <c r="A76" s="467" t="s">
        <v>377</v>
      </c>
      <c r="B76" s="467"/>
      <c r="C76" s="467"/>
      <c r="D76" s="467"/>
      <c r="E76" s="467"/>
      <c r="F76" s="467"/>
      <c r="G76" s="467"/>
      <c r="H76" s="492" t="s">
        <v>618</v>
      </c>
      <c r="I76" s="492"/>
      <c r="J76" s="492"/>
      <c r="K76" s="492"/>
      <c r="L76" s="492"/>
      <c r="M76" s="492"/>
      <c r="N76" s="492"/>
      <c r="O76" s="492"/>
      <c r="P76" s="492"/>
      <c r="Q76" s="492"/>
      <c r="R76" s="492"/>
      <c r="S76" s="492"/>
      <c r="T76" s="492"/>
      <c r="U76" s="492"/>
      <c r="V76" s="492"/>
      <c r="W76" s="492"/>
      <c r="X76" s="492"/>
      <c r="Y76" s="492"/>
      <c r="Z76" s="492"/>
      <c r="AA76" s="492"/>
      <c r="AB76" s="492"/>
      <c r="AC76" s="492"/>
      <c r="AD76" s="492"/>
      <c r="AE76" s="492"/>
      <c r="AF76" s="492"/>
      <c r="AG76" s="492"/>
      <c r="AH76" s="492"/>
      <c r="AI76" s="492"/>
      <c r="AJ76" s="492"/>
      <c r="AK76" s="492"/>
      <c r="AL76" s="492"/>
      <c r="AM76" s="492"/>
      <c r="AN76" s="492"/>
      <c r="AO76" s="492"/>
      <c r="AP76" s="492"/>
      <c r="AQ76" s="492"/>
      <c r="AR76" s="492"/>
      <c r="AS76" s="492"/>
      <c r="AT76" s="492"/>
      <c r="AU76" s="492"/>
      <c r="AV76" s="492"/>
      <c r="AW76" s="492"/>
      <c r="AX76" s="492"/>
      <c r="AY76" s="492"/>
      <c r="AZ76" s="492"/>
      <c r="BA76" s="492"/>
      <c r="BB76" s="492"/>
      <c r="BC76" s="492"/>
      <c r="BD76" s="472"/>
      <c r="BE76" s="472"/>
      <c r="BF76" s="472"/>
      <c r="BG76" s="472"/>
      <c r="BH76" s="472"/>
      <c r="BI76" s="472"/>
      <c r="BJ76" s="472"/>
      <c r="BK76" s="472"/>
      <c r="BL76" s="472"/>
      <c r="BM76" s="472"/>
      <c r="BN76" s="472"/>
      <c r="BO76" s="472"/>
      <c r="BP76" s="472"/>
      <c r="BQ76" s="472"/>
      <c r="BR76" s="472"/>
      <c r="BS76" s="472"/>
      <c r="BT76" s="471"/>
      <c r="BU76" s="471"/>
      <c r="BV76" s="471"/>
      <c r="BW76" s="471"/>
      <c r="BX76" s="471"/>
      <c r="BY76" s="471"/>
      <c r="BZ76" s="471"/>
      <c r="CA76" s="471"/>
      <c r="CB76" s="471"/>
      <c r="CC76" s="471"/>
      <c r="CD76" s="471"/>
      <c r="CE76" s="471"/>
      <c r="CF76" s="471"/>
      <c r="CG76" s="471"/>
      <c r="CH76" s="471"/>
      <c r="CI76" s="471"/>
      <c r="CJ76" s="472">
        <v>1481922.79</v>
      </c>
      <c r="CK76" s="472"/>
      <c r="CL76" s="472"/>
      <c r="CM76" s="472"/>
      <c r="CN76" s="472"/>
      <c r="CO76" s="472"/>
      <c r="CP76" s="472"/>
      <c r="CQ76" s="472"/>
      <c r="CR76" s="472"/>
      <c r="CS76" s="472"/>
      <c r="CT76" s="472"/>
      <c r="CU76" s="472"/>
      <c r="CV76" s="472"/>
      <c r="CW76" s="472"/>
      <c r="CX76" s="472"/>
      <c r="CY76" s="472"/>
      <c r="CZ76" s="472"/>
      <c r="DA76" s="472"/>
    </row>
    <row r="77" spans="1:105" s="114" customFormat="1" ht="25.2" customHeight="1" x14ac:dyDescent="0.3">
      <c r="A77" s="467" t="s">
        <v>378</v>
      </c>
      <c r="B77" s="467"/>
      <c r="C77" s="467"/>
      <c r="D77" s="467"/>
      <c r="E77" s="467"/>
      <c r="F77" s="467"/>
      <c r="G77" s="467"/>
      <c r="H77" s="492" t="s">
        <v>619</v>
      </c>
      <c r="I77" s="492"/>
      <c r="J77" s="492"/>
      <c r="K77" s="492"/>
      <c r="L77" s="492"/>
      <c r="M77" s="492"/>
      <c r="N77" s="492"/>
      <c r="O77" s="492"/>
      <c r="P77" s="492"/>
      <c r="Q77" s="492"/>
      <c r="R77" s="492"/>
      <c r="S77" s="492"/>
      <c r="T77" s="492"/>
      <c r="U77" s="492"/>
      <c r="V77" s="492"/>
      <c r="W77" s="492"/>
      <c r="X77" s="492"/>
      <c r="Y77" s="492"/>
      <c r="Z77" s="492"/>
      <c r="AA77" s="492"/>
      <c r="AB77" s="492"/>
      <c r="AC77" s="492"/>
      <c r="AD77" s="492"/>
      <c r="AE77" s="492"/>
      <c r="AF77" s="492"/>
      <c r="AG77" s="492"/>
      <c r="AH77" s="492"/>
      <c r="AI77" s="492"/>
      <c r="AJ77" s="492"/>
      <c r="AK77" s="492"/>
      <c r="AL77" s="492"/>
      <c r="AM77" s="492"/>
      <c r="AN77" s="492"/>
      <c r="AO77" s="492"/>
      <c r="AP77" s="492"/>
      <c r="AQ77" s="492"/>
      <c r="AR77" s="492"/>
      <c r="AS77" s="492"/>
      <c r="AT77" s="492"/>
      <c r="AU77" s="492"/>
      <c r="AV77" s="492"/>
      <c r="AW77" s="492"/>
      <c r="AX77" s="492"/>
      <c r="AY77" s="492"/>
      <c r="AZ77" s="492"/>
      <c r="BA77" s="492"/>
      <c r="BB77" s="492"/>
      <c r="BC77" s="492"/>
      <c r="BD77" s="472"/>
      <c r="BE77" s="472"/>
      <c r="BF77" s="472"/>
      <c r="BG77" s="472"/>
      <c r="BH77" s="472"/>
      <c r="BI77" s="472"/>
      <c r="BJ77" s="472"/>
      <c r="BK77" s="472"/>
      <c r="BL77" s="472"/>
      <c r="BM77" s="472"/>
      <c r="BN77" s="472"/>
      <c r="BO77" s="472"/>
      <c r="BP77" s="472"/>
      <c r="BQ77" s="472"/>
      <c r="BR77" s="472"/>
      <c r="BS77" s="472"/>
      <c r="BT77" s="471"/>
      <c r="BU77" s="471"/>
      <c r="BV77" s="471"/>
      <c r="BW77" s="471"/>
      <c r="BX77" s="471"/>
      <c r="BY77" s="471"/>
      <c r="BZ77" s="471"/>
      <c r="CA77" s="471"/>
      <c r="CB77" s="471"/>
      <c r="CC77" s="471"/>
      <c r="CD77" s="471"/>
      <c r="CE77" s="471"/>
      <c r="CF77" s="471"/>
      <c r="CG77" s="471"/>
      <c r="CH77" s="471"/>
      <c r="CI77" s="471"/>
      <c r="CJ77" s="472">
        <v>241758.39</v>
      </c>
      <c r="CK77" s="472"/>
      <c r="CL77" s="472"/>
      <c r="CM77" s="472"/>
      <c r="CN77" s="472"/>
      <c r="CO77" s="472"/>
      <c r="CP77" s="472"/>
      <c r="CQ77" s="472"/>
      <c r="CR77" s="472"/>
      <c r="CS77" s="472"/>
      <c r="CT77" s="472"/>
      <c r="CU77" s="472"/>
      <c r="CV77" s="472"/>
      <c r="CW77" s="472"/>
      <c r="CX77" s="472"/>
      <c r="CY77" s="472"/>
      <c r="CZ77" s="472"/>
      <c r="DA77" s="472"/>
    </row>
    <row r="78" spans="1:105" s="114" customFormat="1" ht="15" customHeight="1" x14ac:dyDescent="0.3">
      <c r="A78" s="467"/>
      <c r="B78" s="467"/>
      <c r="C78" s="467"/>
      <c r="D78" s="467"/>
      <c r="E78" s="467"/>
      <c r="F78" s="467"/>
      <c r="G78" s="467"/>
      <c r="H78" s="498" t="s">
        <v>261</v>
      </c>
      <c r="I78" s="498"/>
      <c r="J78" s="498"/>
      <c r="K78" s="498"/>
      <c r="L78" s="498"/>
      <c r="M78" s="498"/>
      <c r="N78" s="498"/>
      <c r="O78" s="498"/>
      <c r="P78" s="498"/>
      <c r="Q78" s="498"/>
      <c r="R78" s="498"/>
      <c r="S78" s="498"/>
      <c r="T78" s="498"/>
      <c r="U78" s="498"/>
      <c r="V78" s="498"/>
      <c r="W78" s="498"/>
      <c r="X78" s="498"/>
      <c r="Y78" s="498"/>
      <c r="Z78" s="498"/>
      <c r="AA78" s="498"/>
      <c r="AB78" s="498"/>
      <c r="AC78" s="498"/>
      <c r="AD78" s="498"/>
      <c r="AE78" s="498"/>
      <c r="AF78" s="498"/>
      <c r="AG78" s="498"/>
      <c r="AH78" s="498"/>
      <c r="AI78" s="498"/>
      <c r="AJ78" s="498"/>
      <c r="AK78" s="498"/>
      <c r="AL78" s="498"/>
      <c r="AM78" s="498"/>
      <c r="AN78" s="498"/>
      <c r="AO78" s="498"/>
      <c r="AP78" s="498"/>
      <c r="AQ78" s="498"/>
      <c r="AR78" s="498"/>
      <c r="AS78" s="498"/>
      <c r="AT78" s="498"/>
      <c r="AU78" s="498"/>
      <c r="AV78" s="498"/>
      <c r="AW78" s="498"/>
      <c r="AX78" s="498"/>
      <c r="AY78" s="498"/>
      <c r="AZ78" s="498"/>
      <c r="BA78" s="498"/>
      <c r="BB78" s="498"/>
      <c r="BC78" s="499"/>
      <c r="BD78" s="471" t="s">
        <v>7</v>
      </c>
      <c r="BE78" s="471"/>
      <c r="BF78" s="471"/>
      <c r="BG78" s="471"/>
      <c r="BH78" s="471"/>
      <c r="BI78" s="471"/>
      <c r="BJ78" s="471"/>
      <c r="BK78" s="471"/>
      <c r="BL78" s="471"/>
      <c r="BM78" s="471"/>
      <c r="BN78" s="471"/>
      <c r="BO78" s="471"/>
      <c r="BP78" s="471"/>
      <c r="BQ78" s="471"/>
      <c r="BR78" s="471"/>
      <c r="BS78" s="471"/>
      <c r="BT78" s="471" t="s">
        <v>7</v>
      </c>
      <c r="BU78" s="471"/>
      <c r="BV78" s="471"/>
      <c r="BW78" s="471"/>
      <c r="BX78" s="471"/>
      <c r="BY78" s="471"/>
      <c r="BZ78" s="471"/>
      <c r="CA78" s="471"/>
      <c r="CB78" s="471"/>
      <c r="CC78" s="471"/>
      <c r="CD78" s="471"/>
      <c r="CE78" s="471"/>
      <c r="CF78" s="471"/>
      <c r="CG78" s="471"/>
      <c r="CH78" s="471"/>
      <c r="CI78" s="471"/>
      <c r="CJ78" s="493">
        <f>CJ76+CJ77</f>
        <v>1723681.1800000002</v>
      </c>
      <c r="CK78" s="494"/>
      <c r="CL78" s="494"/>
      <c r="CM78" s="494"/>
      <c r="CN78" s="494"/>
      <c r="CO78" s="494"/>
      <c r="CP78" s="494"/>
      <c r="CQ78" s="494"/>
      <c r="CR78" s="494"/>
      <c r="CS78" s="494"/>
      <c r="CT78" s="494"/>
      <c r="CU78" s="494"/>
      <c r="CV78" s="494"/>
      <c r="CW78" s="494"/>
      <c r="CX78" s="494"/>
      <c r="CY78" s="494"/>
      <c r="CZ78" s="494"/>
      <c r="DA78" s="494"/>
    </row>
    <row r="79" spans="1:105" s="114" customFormat="1" ht="15" customHeight="1" x14ac:dyDescent="0.3">
      <c r="A79" s="163"/>
      <c r="B79" s="163"/>
      <c r="C79" s="163"/>
      <c r="D79" s="163"/>
      <c r="E79" s="163"/>
      <c r="F79" s="163"/>
      <c r="G79" s="163"/>
      <c r="H79" s="164"/>
      <c r="I79" s="164"/>
      <c r="J79" s="164"/>
      <c r="K79" s="164"/>
      <c r="L79" s="164"/>
      <c r="M79" s="164"/>
      <c r="N79" s="164"/>
      <c r="O79" s="164"/>
      <c r="P79" s="164"/>
      <c r="Q79" s="164"/>
      <c r="R79" s="164"/>
      <c r="S79" s="164"/>
      <c r="T79" s="164"/>
      <c r="U79" s="164"/>
      <c r="V79" s="164"/>
      <c r="W79" s="164"/>
      <c r="X79" s="164"/>
      <c r="Y79" s="164"/>
      <c r="Z79" s="164"/>
      <c r="AA79" s="164"/>
      <c r="AB79" s="164"/>
      <c r="AC79" s="164"/>
      <c r="AD79" s="164"/>
      <c r="AE79" s="164"/>
      <c r="AF79" s="164"/>
      <c r="AG79" s="164"/>
      <c r="AH79" s="164"/>
      <c r="AI79" s="164"/>
      <c r="AJ79" s="164"/>
      <c r="AK79" s="164"/>
      <c r="AL79" s="164"/>
      <c r="AM79" s="164"/>
      <c r="AN79" s="164"/>
      <c r="AO79" s="164"/>
      <c r="AP79" s="164"/>
      <c r="AQ79" s="164"/>
      <c r="AR79" s="164"/>
      <c r="AS79" s="164"/>
      <c r="AT79" s="164"/>
      <c r="AU79" s="164"/>
      <c r="AV79" s="164"/>
      <c r="AW79" s="164"/>
      <c r="AX79" s="164"/>
      <c r="AY79" s="164"/>
      <c r="AZ79" s="164"/>
      <c r="BA79" s="164"/>
      <c r="BB79" s="164"/>
      <c r="BC79" s="164"/>
      <c r="BD79" s="165"/>
      <c r="BE79" s="165"/>
      <c r="BF79" s="165"/>
      <c r="BG79" s="165"/>
      <c r="BH79" s="165"/>
      <c r="BI79" s="165"/>
      <c r="BJ79" s="165"/>
      <c r="BK79" s="165"/>
      <c r="BL79" s="165"/>
      <c r="BM79" s="165"/>
      <c r="BN79" s="165"/>
      <c r="BO79" s="165"/>
      <c r="BP79" s="165"/>
      <c r="BQ79" s="165"/>
      <c r="BR79" s="165"/>
      <c r="BS79" s="165"/>
      <c r="BT79" s="165"/>
      <c r="BU79" s="165"/>
      <c r="BV79" s="165"/>
      <c r="BW79" s="165"/>
      <c r="BX79" s="165"/>
      <c r="BY79" s="165"/>
      <c r="BZ79" s="165"/>
      <c r="CA79" s="165"/>
      <c r="CB79" s="165"/>
      <c r="CC79" s="165"/>
      <c r="CD79" s="165"/>
      <c r="CE79" s="165"/>
      <c r="CF79" s="165"/>
      <c r="CG79" s="165"/>
      <c r="CH79" s="165"/>
      <c r="CI79" s="165"/>
      <c r="CJ79" s="166"/>
      <c r="CK79" s="167"/>
      <c r="CL79" s="167"/>
      <c r="CM79" s="167"/>
      <c r="CN79" s="167"/>
      <c r="CO79" s="167"/>
      <c r="CP79" s="167"/>
      <c r="CQ79" s="167"/>
      <c r="CR79" s="167"/>
      <c r="CS79" s="167"/>
      <c r="CT79" s="167"/>
      <c r="CU79" s="167"/>
      <c r="CV79" s="167"/>
      <c r="CW79" s="167"/>
      <c r="CX79" s="167"/>
      <c r="CY79" s="167"/>
      <c r="CZ79" s="167"/>
      <c r="DA79" s="167"/>
    </row>
    <row r="80" spans="1:105" s="109" customFormat="1" ht="13.8" x14ac:dyDescent="0.25">
      <c r="A80" s="474" t="s">
        <v>302</v>
      </c>
      <c r="B80" s="474"/>
      <c r="C80" s="474"/>
      <c r="D80" s="474"/>
      <c r="E80" s="474"/>
      <c r="F80" s="474"/>
      <c r="G80" s="474"/>
      <c r="H80" s="474"/>
      <c r="I80" s="474"/>
      <c r="J80" s="474"/>
      <c r="K80" s="474"/>
      <c r="L80" s="474"/>
      <c r="M80" s="474"/>
      <c r="N80" s="474"/>
      <c r="O80" s="474"/>
      <c r="P80" s="474"/>
      <c r="Q80" s="474"/>
      <c r="R80" s="474"/>
      <c r="S80" s="474"/>
      <c r="T80" s="474"/>
      <c r="U80" s="474"/>
      <c r="V80" s="474"/>
      <c r="W80" s="474"/>
      <c r="X80" s="474"/>
      <c r="Y80" s="474"/>
      <c r="Z80" s="474"/>
      <c r="AA80" s="474"/>
      <c r="AB80" s="474"/>
      <c r="AC80" s="474"/>
      <c r="AD80" s="474"/>
      <c r="AE80" s="474"/>
      <c r="AF80" s="474"/>
      <c r="AG80" s="474"/>
      <c r="AH80" s="474"/>
      <c r="AI80" s="474"/>
      <c r="AJ80" s="474"/>
      <c r="AK80" s="474"/>
      <c r="AL80" s="474"/>
      <c r="AM80" s="474"/>
      <c r="AN80" s="474"/>
      <c r="AO80" s="474"/>
      <c r="AP80" s="474"/>
      <c r="AQ80" s="474"/>
      <c r="AR80" s="474"/>
      <c r="AS80" s="474"/>
      <c r="AT80" s="474"/>
      <c r="AU80" s="474"/>
      <c r="AV80" s="474"/>
      <c r="AW80" s="474"/>
      <c r="AX80" s="474"/>
      <c r="AY80" s="474"/>
      <c r="AZ80" s="474"/>
      <c r="BA80" s="474"/>
      <c r="BB80" s="474"/>
      <c r="BC80" s="474"/>
      <c r="BD80" s="474"/>
      <c r="BE80" s="474"/>
      <c r="BF80" s="474"/>
      <c r="BG80" s="474"/>
      <c r="BH80" s="474"/>
      <c r="BI80" s="474"/>
      <c r="BJ80" s="474"/>
      <c r="BK80" s="474"/>
      <c r="BL80" s="474"/>
      <c r="BM80" s="474"/>
      <c r="BN80" s="474"/>
      <c r="BO80" s="474"/>
      <c r="BP80" s="474"/>
      <c r="BQ80" s="474"/>
      <c r="BR80" s="474"/>
      <c r="BS80" s="474"/>
      <c r="BT80" s="474"/>
      <c r="BU80" s="474"/>
      <c r="BV80" s="474"/>
      <c r="BW80" s="474"/>
      <c r="BX80" s="474"/>
      <c r="BY80" s="474"/>
      <c r="BZ80" s="474"/>
      <c r="CA80" s="474"/>
      <c r="CB80" s="474"/>
      <c r="CC80" s="474"/>
      <c r="CD80" s="474"/>
      <c r="CE80" s="474"/>
      <c r="CF80" s="474"/>
      <c r="CG80" s="474"/>
      <c r="CH80" s="474"/>
      <c r="CI80" s="474"/>
      <c r="CJ80" s="474"/>
      <c r="CK80" s="474"/>
      <c r="CL80" s="474"/>
      <c r="CM80" s="474"/>
      <c r="CN80" s="474"/>
      <c r="CO80" s="474"/>
      <c r="CP80" s="474"/>
      <c r="CQ80" s="474"/>
      <c r="CR80" s="474"/>
      <c r="CS80" s="474"/>
      <c r="CT80" s="474"/>
      <c r="CU80" s="474"/>
      <c r="CV80" s="474"/>
      <c r="CW80" s="474"/>
      <c r="CX80" s="474"/>
      <c r="CY80" s="474"/>
      <c r="CZ80" s="474"/>
      <c r="DA80" s="474"/>
    </row>
    <row r="81" spans="1:105" ht="6" customHeight="1" x14ac:dyDescent="0.25"/>
    <row r="82" spans="1:105" s="109" customFormat="1" ht="13.8" x14ac:dyDescent="0.25">
      <c r="A82" s="109" t="s">
        <v>248</v>
      </c>
      <c r="X82" s="475" t="s">
        <v>517</v>
      </c>
      <c r="Y82" s="475"/>
      <c r="Z82" s="475"/>
      <c r="AA82" s="475"/>
      <c r="AB82" s="475"/>
      <c r="AC82" s="475"/>
      <c r="AD82" s="475"/>
      <c r="AE82" s="475"/>
      <c r="AF82" s="475"/>
      <c r="AG82" s="475"/>
      <c r="AH82" s="475"/>
      <c r="AI82" s="475"/>
      <c r="AJ82" s="475"/>
      <c r="AK82" s="475"/>
      <c r="AL82" s="475"/>
      <c r="AM82" s="475"/>
      <c r="AN82" s="475"/>
      <c r="AO82" s="475"/>
      <c r="AP82" s="475"/>
      <c r="AQ82" s="475"/>
      <c r="AR82" s="475"/>
      <c r="AS82" s="475"/>
      <c r="AT82" s="475"/>
      <c r="AU82" s="475"/>
      <c r="AV82" s="475"/>
      <c r="AW82" s="475"/>
      <c r="AX82" s="475"/>
      <c r="AY82" s="475"/>
      <c r="AZ82" s="475"/>
      <c r="BA82" s="475"/>
      <c r="BB82" s="475"/>
      <c r="BC82" s="475"/>
      <c r="BD82" s="475"/>
      <c r="BE82" s="475"/>
      <c r="BF82" s="475"/>
      <c r="BG82" s="475"/>
      <c r="BH82" s="475"/>
      <c r="BI82" s="475"/>
      <c r="BJ82" s="475"/>
      <c r="BK82" s="475"/>
      <c r="BL82" s="475"/>
      <c r="BM82" s="475"/>
      <c r="BN82" s="475"/>
      <c r="BO82" s="475"/>
      <c r="BP82" s="475"/>
      <c r="BQ82" s="475"/>
      <c r="BR82" s="475"/>
      <c r="BS82" s="475"/>
      <c r="BT82" s="475"/>
      <c r="BU82" s="475"/>
      <c r="BV82" s="475"/>
      <c r="BW82" s="475"/>
      <c r="BX82" s="475"/>
      <c r="BY82" s="475"/>
      <c r="BZ82" s="475"/>
      <c r="CA82" s="475"/>
      <c r="CB82" s="475"/>
      <c r="CC82" s="475"/>
      <c r="CD82" s="475"/>
      <c r="CE82" s="475"/>
      <c r="CF82" s="475"/>
      <c r="CG82" s="475"/>
      <c r="CH82" s="475"/>
      <c r="CI82" s="475"/>
      <c r="CJ82" s="475"/>
      <c r="CK82" s="475"/>
      <c r="CL82" s="475"/>
      <c r="CM82" s="475"/>
      <c r="CN82" s="475"/>
      <c r="CO82" s="475"/>
      <c r="CP82" s="475"/>
      <c r="CQ82" s="475"/>
      <c r="CR82" s="475"/>
      <c r="CS82" s="475"/>
      <c r="CT82" s="475"/>
      <c r="CU82" s="475"/>
      <c r="CV82" s="475"/>
      <c r="CW82" s="475"/>
      <c r="CX82" s="475"/>
      <c r="CY82" s="475"/>
      <c r="CZ82" s="475"/>
      <c r="DA82" s="475"/>
    </row>
    <row r="83" spans="1:105" s="109" customFormat="1" ht="6" customHeight="1" x14ac:dyDescent="0.25">
      <c r="X83" s="110"/>
      <c r="Y83" s="110"/>
      <c r="Z83" s="110"/>
      <c r="AA83" s="110"/>
      <c r="AB83" s="110"/>
      <c r="AC83" s="110"/>
      <c r="AD83" s="110"/>
      <c r="AE83" s="110"/>
      <c r="AF83" s="110"/>
      <c r="AG83" s="110"/>
      <c r="AH83" s="110"/>
      <c r="AI83" s="110"/>
      <c r="AJ83" s="110"/>
      <c r="AK83" s="110"/>
      <c r="AL83" s="110"/>
      <c r="AM83" s="110"/>
      <c r="AN83" s="110"/>
      <c r="AO83" s="110"/>
      <c r="AP83" s="110"/>
      <c r="AQ83" s="110"/>
      <c r="AR83" s="110"/>
      <c r="AS83" s="110"/>
      <c r="AT83" s="110"/>
      <c r="AU83" s="110"/>
      <c r="AV83" s="110"/>
      <c r="AW83" s="110"/>
      <c r="AX83" s="110"/>
      <c r="AY83" s="110"/>
      <c r="AZ83" s="110"/>
      <c r="BA83" s="110"/>
      <c r="BB83" s="110"/>
      <c r="BC83" s="110"/>
      <c r="BD83" s="110"/>
      <c r="BE83" s="110"/>
      <c r="BF83" s="110"/>
      <c r="BG83" s="110"/>
      <c r="BH83" s="110"/>
      <c r="BI83" s="110"/>
      <c r="BJ83" s="110"/>
      <c r="BK83" s="110"/>
      <c r="BL83" s="110"/>
      <c r="BM83" s="110"/>
      <c r="BN83" s="110"/>
      <c r="BO83" s="110"/>
      <c r="BP83" s="110"/>
      <c r="BQ83" s="110"/>
      <c r="BR83" s="110"/>
      <c r="BS83" s="110"/>
      <c r="BT83" s="110"/>
      <c r="BU83" s="110"/>
      <c r="BV83" s="110"/>
      <c r="BW83" s="110"/>
      <c r="BX83" s="110"/>
      <c r="BY83" s="110"/>
      <c r="BZ83" s="110"/>
      <c r="CA83" s="110"/>
      <c r="CB83" s="110"/>
      <c r="CC83" s="110"/>
      <c r="CD83" s="110"/>
      <c r="CE83" s="110"/>
      <c r="CF83" s="110"/>
      <c r="CG83" s="110"/>
      <c r="CH83" s="110"/>
      <c r="CI83" s="110"/>
      <c r="CJ83" s="110"/>
      <c r="CK83" s="110"/>
      <c r="CL83" s="110"/>
      <c r="CM83" s="110"/>
      <c r="CN83" s="110"/>
      <c r="CO83" s="110"/>
      <c r="CP83" s="110"/>
      <c r="CQ83" s="110"/>
      <c r="CR83" s="110"/>
      <c r="CS83" s="110"/>
      <c r="CT83" s="110"/>
      <c r="CU83" s="110"/>
      <c r="CV83" s="110"/>
      <c r="CW83" s="110"/>
      <c r="CX83" s="110"/>
      <c r="CY83" s="110"/>
      <c r="CZ83" s="110"/>
      <c r="DA83" s="110"/>
    </row>
    <row r="84" spans="1:105" s="109" customFormat="1" ht="13.8" x14ac:dyDescent="0.25">
      <c r="A84" s="476" t="s">
        <v>249</v>
      </c>
      <c r="B84" s="476"/>
      <c r="C84" s="476"/>
      <c r="D84" s="476"/>
      <c r="E84" s="476"/>
      <c r="F84" s="476"/>
      <c r="G84" s="476"/>
      <c r="H84" s="476"/>
      <c r="I84" s="476"/>
      <c r="J84" s="476"/>
      <c r="K84" s="476"/>
      <c r="L84" s="476"/>
      <c r="M84" s="476"/>
      <c r="N84" s="476"/>
      <c r="O84" s="476"/>
      <c r="P84" s="476"/>
      <c r="Q84" s="476"/>
      <c r="R84" s="476"/>
      <c r="S84" s="476"/>
      <c r="T84" s="476"/>
      <c r="U84" s="476"/>
      <c r="V84" s="476"/>
      <c r="W84" s="476"/>
      <c r="X84" s="476"/>
      <c r="Y84" s="476"/>
      <c r="Z84" s="476"/>
      <c r="AA84" s="476"/>
      <c r="AB84" s="476"/>
      <c r="AC84" s="476"/>
      <c r="AD84" s="476"/>
      <c r="AE84" s="476"/>
      <c r="AF84" s="476"/>
      <c r="AG84" s="476"/>
      <c r="AH84" s="476"/>
      <c r="AI84" s="476"/>
      <c r="AJ84" s="476"/>
      <c r="AK84" s="476"/>
      <c r="AL84" s="476"/>
      <c r="AM84" s="476"/>
      <c r="AN84" s="476"/>
      <c r="AO84" s="476"/>
      <c r="AP84" s="477" t="s">
        <v>486</v>
      </c>
      <c r="AQ84" s="477"/>
      <c r="AR84" s="477"/>
      <c r="AS84" s="477"/>
      <c r="AT84" s="477"/>
      <c r="AU84" s="477"/>
      <c r="AV84" s="477"/>
      <c r="AW84" s="477"/>
      <c r="AX84" s="477"/>
      <c r="AY84" s="477"/>
      <c r="AZ84" s="477"/>
      <c r="BA84" s="477"/>
      <c r="BB84" s="477"/>
      <c r="BC84" s="477"/>
      <c r="BD84" s="477"/>
      <c r="BE84" s="477"/>
      <c r="BF84" s="477"/>
      <c r="BG84" s="477"/>
      <c r="BH84" s="477"/>
      <c r="BI84" s="477"/>
      <c r="BJ84" s="477"/>
      <c r="BK84" s="477"/>
      <c r="BL84" s="477"/>
      <c r="BM84" s="477"/>
      <c r="BN84" s="477"/>
      <c r="BO84" s="477"/>
      <c r="BP84" s="477"/>
      <c r="BQ84" s="477"/>
      <c r="BR84" s="477"/>
      <c r="BS84" s="477"/>
      <c r="BT84" s="477"/>
      <c r="BU84" s="477"/>
      <c r="BV84" s="477"/>
      <c r="BW84" s="477"/>
      <c r="BX84" s="477"/>
      <c r="BY84" s="477"/>
      <c r="BZ84" s="477"/>
      <c r="CA84" s="477"/>
      <c r="CB84" s="477"/>
      <c r="CC84" s="477"/>
      <c r="CD84" s="477"/>
      <c r="CE84" s="477"/>
      <c r="CF84" s="477"/>
      <c r="CG84" s="477"/>
      <c r="CH84" s="477"/>
      <c r="CI84" s="477"/>
      <c r="CJ84" s="477"/>
      <c r="CK84" s="477"/>
      <c r="CL84" s="477"/>
      <c r="CM84" s="477"/>
      <c r="CN84" s="477"/>
      <c r="CO84" s="477"/>
      <c r="CP84" s="477"/>
      <c r="CQ84" s="477"/>
      <c r="CR84" s="477"/>
      <c r="CS84" s="477"/>
      <c r="CT84" s="477"/>
      <c r="CU84" s="477"/>
      <c r="CV84" s="477"/>
      <c r="CW84" s="477"/>
      <c r="CX84" s="477"/>
      <c r="CY84" s="477"/>
      <c r="CZ84" s="477"/>
      <c r="DA84" s="477"/>
    </row>
    <row r="85" spans="1:105" ht="10.5" customHeight="1" x14ac:dyDescent="0.25"/>
    <row r="86" spans="1:105" s="112" customFormat="1" ht="55.5" customHeight="1" x14ac:dyDescent="0.3">
      <c r="A86" s="478" t="s">
        <v>251</v>
      </c>
      <c r="B86" s="479"/>
      <c r="C86" s="479"/>
      <c r="D86" s="479"/>
      <c r="E86" s="479"/>
      <c r="F86" s="479"/>
      <c r="G86" s="480"/>
      <c r="H86" s="478" t="s">
        <v>303</v>
      </c>
      <c r="I86" s="479"/>
      <c r="J86" s="479"/>
      <c r="K86" s="479"/>
      <c r="L86" s="479"/>
      <c r="M86" s="479"/>
      <c r="N86" s="479"/>
      <c r="O86" s="479"/>
      <c r="P86" s="479"/>
      <c r="Q86" s="479"/>
      <c r="R86" s="479"/>
      <c r="S86" s="479"/>
      <c r="T86" s="479"/>
      <c r="U86" s="479"/>
      <c r="V86" s="479"/>
      <c r="W86" s="479"/>
      <c r="X86" s="479"/>
      <c r="Y86" s="479"/>
      <c r="Z86" s="479"/>
      <c r="AA86" s="479"/>
      <c r="AB86" s="479"/>
      <c r="AC86" s="479"/>
      <c r="AD86" s="479"/>
      <c r="AE86" s="479"/>
      <c r="AF86" s="479"/>
      <c r="AG86" s="479"/>
      <c r="AH86" s="479"/>
      <c r="AI86" s="479"/>
      <c r="AJ86" s="479"/>
      <c r="AK86" s="479"/>
      <c r="AL86" s="479"/>
      <c r="AM86" s="479"/>
      <c r="AN86" s="479"/>
      <c r="AO86" s="479"/>
      <c r="AP86" s="479"/>
      <c r="AQ86" s="479"/>
      <c r="AR86" s="479"/>
      <c r="AS86" s="479"/>
      <c r="AT86" s="479"/>
      <c r="AU86" s="479"/>
      <c r="AV86" s="479"/>
      <c r="AW86" s="479"/>
      <c r="AX86" s="479"/>
      <c r="AY86" s="479"/>
      <c r="AZ86" s="479"/>
      <c r="BA86" s="479"/>
      <c r="BB86" s="479"/>
      <c r="BC86" s="480"/>
      <c r="BD86" s="478" t="s">
        <v>304</v>
      </c>
      <c r="BE86" s="479"/>
      <c r="BF86" s="479"/>
      <c r="BG86" s="479"/>
      <c r="BH86" s="479"/>
      <c r="BI86" s="479"/>
      <c r="BJ86" s="479"/>
      <c r="BK86" s="479"/>
      <c r="BL86" s="479"/>
      <c r="BM86" s="479"/>
      <c r="BN86" s="479"/>
      <c r="BO86" s="479"/>
      <c r="BP86" s="479"/>
      <c r="BQ86" s="479"/>
      <c r="BR86" s="479"/>
      <c r="BS86" s="480"/>
      <c r="BT86" s="478" t="s">
        <v>305</v>
      </c>
      <c r="BU86" s="479"/>
      <c r="BV86" s="479"/>
      <c r="BW86" s="479"/>
      <c r="BX86" s="479"/>
      <c r="BY86" s="479"/>
      <c r="BZ86" s="479"/>
      <c r="CA86" s="479"/>
      <c r="CB86" s="479"/>
      <c r="CC86" s="479"/>
      <c r="CD86" s="480"/>
      <c r="CE86" s="478" t="s">
        <v>306</v>
      </c>
      <c r="CF86" s="479"/>
      <c r="CG86" s="479"/>
      <c r="CH86" s="479"/>
      <c r="CI86" s="479"/>
      <c r="CJ86" s="479"/>
      <c r="CK86" s="479"/>
      <c r="CL86" s="479"/>
      <c r="CM86" s="479"/>
      <c r="CN86" s="479"/>
      <c r="CO86" s="479"/>
      <c r="CP86" s="479"/>
      <c r="CQ86" s="479"/>
      <c r="CR86" s="479"/>
      <c r="CS86" s="479"/>
      <c r="CT86" s="479"/>
      <c r="CU86" s="479"/>
      <c r="CV86" s="479"/>
      <c r="CW86" s="479"/>
      <c r="CX86" s="479"/>
      <c r="CY86" s="479"/>
      <c r="CZ86" s="479"/>
      <c r="DA86" s="480"/>
    </row>
    <row r="87" spans="1:105" s="113" customFormat="1" ht="13.2" x14ac:dyDescent="0.3">
      <c r="A87" s="491">
        <v>1</v>
      </c>
      <c r="B87" s="491"/>
      <c r="C87" s="491"/>
      <c r="D87" s="491"/>
      <c r="E87" s="491"/>
      <c r="F87" s="491"/>
      <c r="G87" s="491"/>
      <c r="H87" s="491">
        <v>2</v>
      </c>
      <c r="I87" s="491"/>
      <c r="J87" s="491"/>
      <c r="K87" s="491"/>
      <c r="L87" s="491"/>
      <c r="M87" s="491"/>
      <c r="N87" s="491"/>
      <c r="O87" s="491"/>
      <c r="P87" s="491"/>
      <c r="Q87" s="491"/>
      <c r="R87" s="491"/>
      <c r="S87" s="491"/>
      <c r="T87" s="491"/>
      <c r="U87" s="491"/>
      <c r="V87" s="491"/>
      <c r="W87" s="491"/>
      <c r="X87" s="491"/>
      <c r="Y87" s="491"/>
      <c r="Z87" s="491"/>
      <c r="AA87" s="491"/>
      <c r="AB87" s="491"/>
      <c r="AC87" s="491"/>
      <c r="AD87" s="491"/>
      <c r="AE87" s="491"/>
      <c r="AF87" s="491"/>
      <c r="AG87" s="491"/>
      <c r="AH87" s="491"/>
      <c r="AI87" s="491"/>
      <c r="AJ87" s="491"/>
      <c r="AK87" s="491"/>
      <c r="AL87" s="491"/>
      <c r="AM87" s="491"/>
      <c r="AN87" s="491"/>
      <c r="AO87" s="491"/>
      <c r="AP87" s="491"/>
      <c r="AQ87" s="491"/>
      <c r="AR87" s="491"/>
      <c r="AS87" s="491"/>
      <c r="AT87" s="491"/>
      <c r="AU87" s="491"/>
      <c r="AV87" s="491"/>
      <c r="AW87" s="491"/>
      <c r="AX87" s="491"/>
      <c r="AY87" s="491"/>
      <c r="AZ87" s="491"/>
      <c r="BA87" s="491"/>
      <c r="BB87" s="491"/>
      <c r="BC87" s="491"/>
      <c r="BD87" s="491">
        <v>3</v>
      </c>
      <c r="BE87" s="491"/>
      <c r="BF87" s="491"/>
      <c r="BG87" s="491"/>
      <c r="BH87" s="491"/>
      <c r="BI87" s="491"/>
      <c r="BJ87" s="491"/>
      <c r="BK87" s="491"/>
      <c r="BL87" s="491"/>
      <c r="BM87" s="491"/>
      <c r="BN87" s="491"/>
      <c r="BO87" s="491"/>
      <c r="BP87" s="491"/>
      <c r="BQ87" s="491"/>
      <c r="BR87" s="491"/>
      <c r="BS87" s="491"/>
      <c r="BT87" s="491">
        <v>4</v>
      </c>
      <c r="BU87" s="491"/>
      <c r="BV87" s="491"/>
      <c r="BW87" s="491"/>
      <c r="BX87" s="491"/>
      <c r="BY87" s="491"/>
      <c r="BZ87" s="491"/>
      <c r="CA87" s="491"/>
      <c r="CB87" s="491"/>
      <c r="CC87" s="491"/>
      <c r="CD87" s="491"/>
      <c r="CE87" s="491">
        <v>5</v>
      </c>
      <c r="CF87" s="491"/>
      <c r="CG87" s="491"/>
      <c r="CH87" s="491"/>
      <c r="CI87" s="491"/>
      <c r="CJ87" s="491"/>
      <c r="CK87" s="491"/>
      <c r="CL87" s="491"/>
      <c r="CM87" s="491"/>
      <c r="CN87" s="491"/>
      <c r="CO87" s="491"/>
      <c r="CP87" s="491"/>
      <c r="CQ87" s="491"/>
      <c r="CR87" s="491"/>
      <c r="CS87" s="491"/>
      <c r="CT87" s="491"/>
      <c r="CU87" s="491"/>
      <c r="CV87" s="491"/>
      <c r="CW87" s="491"/>
      <c r="CX87" s="491"/>
      <c r="CY87" s="491"/>
      <c r="CZ87" s="491"/>
      <c r="DA87" s="491"/>
    </row>
    <row r="88" spans="1:105" s="114" customFormat="1" ht="15" customHeight="1" x14ac:dyDescent="0.3">
      <c r="A88" s="467" t="s">
        <v>276</v>
      </c>
      <c r="B88" s="467"/>
      <c r="C88" s="467"/>
      <c r="D88" s="467"/>
      <c r="E88" s="467"/>
      <c r="F88" s="467"/>
      <c r="G88" s="467"/>
      <c r="H88" s="492" t="s">
        <v>518</v>
      </c>
      <c r="I88" s="492"/>
      <c r="J88" s="492"/>
      <c r="K88" s="492"/>
      <c r="L88" s="492"/>
      <c r="M88" s="492"/>
      <c r="N88" s="492"/>
      <c r="O88" s="492"/>
      <c r="P88" s="492"/>
      <c r="Q88" s="492"/>
      <c r="R88" s="492"/>
      <c r="S88" s="492"/>
      <c r="T88" s="492"/>
      <c r="U88" s="492"/>
      <c r="V88" s="492"/>
      <c r="W88" s="492"/>
      <c r="X88" s="492"/>
      <c r="Y88" s="492"/>
      <c r="Z88" s="492"/>
      <c r="AA88" s="492"/>
      <c r="AB88" s="492"/>
      <c r="AC88" s="492"/>
      <c r="AD88" s="492"/>
      <c r="AE88" s="492"/>
      <c r="AF88" s="492"/>
      <c r="AG88" s="492"/>
      <c r="AH88" s="492"/>
      <c r="AI88" s="492"/>
      <c r="AJ88" s="492"/>
      <c r="AK88" s="492"/>
      <c r="AL88" s="492"/>
      <c r="AM88" s="492"/>
      <c r="AN88" s="492"/>
      <c r="AO88" s="492"/>
      <c r="AP88" s="492"/>
      <c r="AQ88" s="492"/>
      <c r="AR88" s="492"/>
      <c r="AS88" s="492"/>
      <c r="AT88" s="492"/>
      <c r="AU88" s="492"/>
      <c r="AV88" s="492"/>
      <c r="AW88" s="492"/>
      <c r="AX88" s="492"/>
      <c r="AY88" s="492"/>
      <c r="AZ88" s="492"/>
      <c r="BA88" s="492"/>
      <c r="BB88" s="492"/>
      <c r="BC88" s="492"/>
      <c r="BD88" s="538">
        <v>71338940</v>
      </c>
      <c r="BE88" s="538"/>
      <c r="BF88" s="538"/>
      <c r="BG88" s="538"/>
      <c r="BH88" s="538"/>
      <c r="BI88" s="538"/>
      <c r="BJ88" s="538"/>
      <c r="BK88" s="538"/>
      <c r="BL88" s="538"/>
      <c r="BM88" s="538"/>
      <c r="BN88" s="538"/>
      <c r="BO88" s="538"/>
      <c r="BP88" s="538"/>
      <c r="BQ88" s="538"/>
      <c r="BR88" s="538"/>
      <c r="BS88" s="538"/>
      <c r="BT88" s="471">
        <v>1.5</v>
      </c>
      <c r="BU88" s="471"/>
      <c r="BV88" s="471"/>
      <c r="BW88" s="471"/>
      <c r="BX88" s="471"/>
      <c r="BY88" s="471"/>
      <c r="BZ88" s="471"/>
      <c r="CA88" s="471"/>
      <c r="CB88" s="471"/>
      <c r="CC88" s="471"/>
      <c r="CD88" s="471"/>
      <c r="CE88" s="538">
        <v>1070084</v>
      </c>
      <c r="CF88" s="538"/>
      <c r="CG88" s="538"/>
      <c r="CH88" s="538"/>
      <c r="CI88" s="538"/>
      <c r="CJ88" s="538"/>
      <c r="CK88" s="538"/>
      <c r="CL88" s="538"/>
      <c r="CM88" s="538"/>
      <c r="CN88" s="538"/>
      <c r="CO88" s="538"/>
      <c r="CP88" s="538"/>
      <c r="CQ88" s="538"/>
      <c r="CR88" s="538"/>
      <c r="CS88" s="538"/>
      <c r="CT88" s="538"/>
      <c r="CU88" s="538"/>
      <c r="CV88" s="538"/>
      <c r="CW88" s="538"/>
      <c r="CX88" s="538"/>
      <c r="CY88" s="538"/>
      <c r="CZ88" s="538"/>
      <c r="DA88" s="538"/>
    </row>
    <row r="89" spans="1:105" s="114" customFormat="1" ht="15" customHeight="1" x14ac:dyDescent="0.3">
      <c r="A89" s="467" t="s">
        <v>284</v>
      </c>
      <c r="B89" s="467"/>
      <c r="C89" s="467"/>
      <c r="D89" s="467"/>
      <c r="E89" s="467"/>
      <c r="F89" s="467"/>
      <c r="G89" s="467"/>
      <c r="H89" s="492" t="s">
        <v>519</v>
      </c>
      <c r="I89" s="492"/>
      <c r="J89" s="492"/>
      <c r="K89" s="492"/>
      <c r="L89" s="492"/>
      <c r="M89" s="492"/>
      <c r="N89" s="492"/>
      <c r="O89" s="492"/>
      <c r="P89" s="492"/>
      <c r="Q89" s="492"/>
      <c r="R89" s="492"/>
      <c r="S89" s="492"/>
      <c r="T89" s="492"/>
      <c r="U89" s="492"/>
      <c r="V89" s="492"/>
      <c r="W89" s="492"/>
      <c r="X89" s="492"/>
      <c r="Y89" s="492"/>
      <c r="Z89" s="492"/>
      <c r="AA89" s="492"/>
      <c r="AB89" s="492"/>
      <c r="AC89" s="492"/>
      <c r="AD89" s="492"/>
      <c r="AE89" s="492"/>
      <c r="AF89" s="492"/>
      <c r="AG89" s="492"/>
      <c r="AH89" s="492"/>
      <c r="AI89" s="492"/>
      <c r="AJ89" s="492"/>
      <c r="AK89" s="492"/>
      <c r="AL89" s="492"/>
      <c r="AM89" s="492"/>
      <c r="AN89" s="492"/>
      <c r="AO89" s="492"/>
      <c r="AP89" s="492"/>
      <c r="AQ89" s="492"/>
      <c r="AR89" s="492"/>
      <c r="AS89" s="492"/>
      <c r="AT89" s="492"/>
      <c r="AU89" s="492"/>
      <c r="AV89" s="492"/>
      <c r="AW89" s="492"/>
      <c r="AX89" s="492"/>
      <c r="AY89" s="492"/>
      <c r="AZ89" s="492"/>
      <c r="BA89" s="492"/>
      <c r="BB89" s="492"/>
      <c r="BC89" s="492"/>
      <c r="BD89" s="538">
        <v>27345273</v>
      </c>
      <c r="BE89" s="538"/>
      <c r="BF89" s="538"/>
      <c r="BG89" s="538"/>
      <c r="BH89" s="538"/>
      <c r="BI89" s="538"/>
      <c r="BJ89" s="538"/>
      <c r="BK89" s="538"/>
      <c r="BL89" s="538"/>
      <c r="BM89" s="538"/>
      <c r="BN89" s="538"/>
      <c r="BO89" s="538"/>
      <c r="BP89" s="538"/>
      <c r="BQ89" s="538"/>
      <c r="BR89" s="538"/>
      <c r="BS89" s="538"/>
      <c r="BT89" s="471">
        <v>0.3</v>
      </c>
      <c r="BU89" s="471"/>
      <c r="BV89" s="471"/>
      <c r="BW89" s="471"/>
      <c r="BX89" s="471"/>
      <c r="BY89" s="471"/>
      <c r="BZ89" s="471"/>
      <c r="CA89" s="471"/>
      <c r="CB89" s="471"/>
      <c r="CC89" s="471"/>
      <c r="CD89" s="471"/>
      <c r="CE89" s="538">
        <v>82036</v>
      </c>
      <c r="CF89" s="538"/>
      <c r="CG89" s="538"/>
      <c r="CH89" s="538"/>
      <c r="CI89" s="538"/>
      <c r="CJ89" s="538"/>
      <c r="CK89" s="538"/>
      <c r="CL89" s="538"/>
      <c r="CM89" s="538"/>
      <c r="CN89" s="538"/>
      <c r="CO89" s="538"/>
      <c r="CP89" s="538"/>
      <c r="CQ89" s="538"/>
      <c r="CR89" s="538"/>
      <c r="CS89" s="538"/>
      <c r="CT89" s="538"/>
      <c r="CU89" s="538"/>
      <c r="CV89" s="538"/>
      <c r="CW89" s="538"/>
      <c r="CX89" s="538"/>
      <c r="CY89" s="538"/>
      <c r="CZ89" s="538"/>
      <c r="DA89" s="538"/>
    </row>
    <row r="90" spans="1:105" s="114" customFormat="1" ht="15" customHeight="1" x14ac:dyDescent="0.3">
      <c r="A90" s="467" t="s">
        <v>295</v>
      </c>
      <c r="B90" s="467"/>
      <c r="C90" s="467"/>
      <c r="D90" s="467"/>
      <c r="E90" s="467"/>
      <c r="F90" s="467"/>
      <c r="G90" s="467"/>
      <c r="H90" s="492" t="s">
        <v>520</v>
      </c>
      <c r="I90" s="492"/>
      <c r="J90" s="492"/>
      <c r="K90" s="492"/>
      <c r="L90" s="492"/>
      <c r="M90" s="492"/>
      <c r="N90" s="492"/>
      <c r="O90" s="492"/>
      <c r="P90" s="492"/>
      <c r="Q90" s="492"/>
      <c r="R90" s="492"/>
      <c r="S90" s="492"/>
      <c r="T90" s="492"/>
      <c r="U90" s="492"/>
      <c r="V90" s="492"/>
      <c r="W90" s="492"/>
      <c r="X90" s="492"/>
      <c r="Y90" s="492"/>
      <c r="Z90" s="492"/>
      <c r="AA90" s="492"/>
      <c r="AB90" s="492"/>
      <c r="AC90" s="492"/>
      <c r="AD90" s="492"/>
      <c r="AE90" s="492"/>
      <c r="AF90" s="492"/>
      <c r="AG90" s="492"/>
      <c r="AH90" s="492"/>
      <c r="AI90" s="492"/>
      <c r="AJ90" s="492"/>
      <c r="AK90" s="492"/>
      <c r="AL90" s="492"/>
      <c r="AM90" s="492"/>
      <c r="AN90" s="492"/>
      <c r="AO90" s="492"/>
      <c r="AP90" s="492"/>
      <c r="AQ90" s="492"/>
      <c r="AR90" s="492"/>
      <c r="AS90" s="492"/>
      <c r="AT90" s="492"/>
      <c r="AU90" s="492"/>
      <c r="AV90" s="492"/>
      <c r="AW90" s="492"/>
      <c r="AX90" s="492"/>
      <c r="AY90" s="492"/>
      <c r="AZ90" s="492"/>
      <c r="BA90" s="492"/>
      <c r="BB90" s="492"/>
      <c r="BC90" s="492"/>
      <c r="BD90" s="538"/>
      <c r="BE90" s="538"/>
      <c r="BF90" s="538"/>
      <c r="BG90" s="538"/>
      <c r="BH90" s="538"/>
      <c r="BI90" s="538"/>
      <c r="BJ90" s="538"/>
      <c r="BK90" s="538"/>
      <c r="BL90" s="538"/>
      <c r="BM90" s="538"/>
      <c r="BN90" s="538"/>
      <c r="BO90" s="538"/>
      <c r="BP90" s="538"/>
      <c r="BQ90" s="538"/>
      <c r="BR90" s="538"/>
      <c r="BS90" s="538"/>
      <c r="BT90" s="471">
        <v>2.2000000000000002</v>
      </c>
      <c r="BU90" s="471"/>
      <c r="BV90" s="471"/>
      <c r="BW90" s="471"/>
      <c r="BX90" s="471"/>
      <c r="BY90" s="471"/>
      <c r="BZ90" s="471"/>
      <c r="CA90" s="471"/>
      <c r="CB90" s="471"/>
      <c r="CC90" s="471"/>
      <c r="CD90" s="471"/>
      <c r="CE90" s="538">
        <v>1873000</v>
      </c>
      <c r="CF90" s="538"/>
      <c r="CG90" s="538"/>
      <c r="CH90" s="538"/>
      <c r="CI90" s="538"/>
      <c r="CJ90" s="538"/>
      <c r="CK90" s="538"/>
      <c r="CL90" s="538"/>
      <c r="CM90" s="538"/>
      <c r="CN90" s="538"/>
      <c r="CO90" s="538"/>
      <c r="CP90" s="538"/>
      <c r="CQ90" s="538"/>
      <c r="CR90" s="538"/>
      <c r="CS90" s="538"/>
      <c r="CT90" s="538"/>
      <c r="CU90" s="538"/>
      <c r="CV90" s="538"/>
      <c r="CW90" s="538"/>
      <c r="CX90" s="538"/>
      <c r="CY90" s="538"/>
      <c r="CZ90" s="538"/>
      <c r="DA90" s="538"/>
    </row>
    <row r="91" spans="1:105" s="114" customFormat="1" ht="15" customHeight="1" x14ac:dyDescent="0.3">
      <c r="A91" s="467"/>
      <c r="B91" s="467"/>
      <c r="C91" s="467"/>
      <c r="D91" s="467"/>
      <c r="E91" s="467"/>
      <c r="F91" s="467"/>
      <c r="G91" s="467"/>
      <c r="H91" s="498" t="s">
        <v>261</v>
      </c>
      <c r="I91" s="498"/>
      <c r="J91" s="498"/>
      <c r="K91" s="498"/>
      <c r="L91" s="498"/>
      <c r="M91" s="498"/>
      <c r="N91" s="498"/>
      <c r="O91" s="498"/>
      <c r="P91" s="498"/>
      <c r="Q91" s="498"/>
      <c r="R91" s="498"/>
      <c r="S91" s="498"/>
      <c r="T91" s="498"/>
      <c r="U91" s="498"/>
      <c r="V91" s="498"/>
      <c r="W91" s="498"/>
      <c r="X91" s="498"/>
      <c r="Y91" s="498"/>
      <c r="Z91" s="498"/>
      <c r="AA91" s="498"/>
      <c r="AB91" s="498"/>
      <c r="AC91" s="498"/>
      <c r="AD91" s="498"/>
      <c r="AE91" s="498"/>
      <c r="AF91" s="498"/>
      <c r="AG91" s="498"/>
      <c r="AH91" s="498"/>
      <c r="AI91" s="498"/>
      <c r="AJ91" s="498"/>
      <c r="AK91" s="498"/>
      <c r="AL91" s="498"/>
      <c r="AM91" s="498"/>
      <c r="AN91" s="498"/>
      <c r="AO91" s="498"/>
      <c r="AP91" s="498"/>
      <c r="AQ91" s="498"/>
      <c r="AR91" s="498"/>
      <c r="AS91" s="498"/>
      <c r="AT91" s="498"/>
      <c r="AU91" s="498"/>
      <c r="AV91" s="498"/>
      <c r="AW91" s="498"/>
      <c r="AX91" s="498"/>
      <c r="AY91" s="498"/>
      <c r="AZ91" s="498"/>
      <c r="BA91" s="498"/>
      <c r="BB91" s="498"/>
      <c r="BC91" s="499"/>
      <c r="BD91" s="471"/>
      <c r="BE91" s="471"/>
      <c r="BF91" s="471"/>
      <c r="BG91" s="471"/>
      <c r="BH91" s="471"/>
      <c r="BI91" s="471"/>
      <c r="BJ91" s="471"/>
      <c r="BK91" s="471"/>
      <c r="BL91" s="471"/>
      <c r="BM91" s="471"/>
      <c r="BN91" s="471"/>
      <c r="BO91" s="471"/>
      <c r="BP91" s="471"/>
      <c r="BQ91" s="471"/>
      <c r="BR91" s="471"/>
      <c r="BS91" s="471"/>
      <c r="BT91" s="471" t="s">
        <v>7</v>
      </c>
      <c r="BU91" s="471"/>
      <c r="BV91" s="471"/>
      <c r="BW91" s="471"/>
      <c r="BX91" s="471"/>
      <c r="BY91" s="471"/>
      <c r="BZ91" s="471"/>
      <c r="CA91" s="471"/>
      <c r="CB91" s="471"/>
      <c r="CC91" s="471"/>
      <c r="CD91" s="471"/>
      <c r="CE91" s="543">
        <f>SUM(CE88:CE90)</f>
        <v>3025120</v>
      </c>
      <c r="CF91" s="543"/>
      <c r="CG91" s="543"/>
      <c r="CH91" s="543"/>
      <c r="CI91" s="543"/>
      <c r="CJ91" s="543"/>
      <c r="CK91" s="543"/>
      <c r="CL91" s="543"/>
      <c r="CM91" s="543"/>
      <c r="CN91" s="543"/>
      <c r="CO91" s="543"/>
      <c r="CP91" s="543"/>
      <c r="CQ91" s="543"/>
      <c r="CR91" s="543"/>
      <c r="CS91" s="543"/>
      <c r="CT91" s="543"/>
      <c r="CU91" s="543"/>
      <c r="CV91" s="543"/>
      <c r="CW91" s="543"/>
      <c r="CX91" s="543"/>
      <c r="CY91" s="543"/>
      <c r="CZ91" s="543"/>
      <c r="DA91" s="543"/>
    </row>
    <row r="92" spans="1:105" s="114" customFormat="1" ht="15" customHeight="1" x14ac:dyDescent="0.3">
      <c r="A92" s="163"/>
      <c r="B92" s="163"/>
      <c r="C92" s="163"/>
      <c r="D92" s="163"/>
      <c r="E92" s="163"/>
      <c r="F92" s="163"/>
      <c r="G92" s="163"/>
      <c r="H92" s="164"/>
      <c r="I92" s="164"/>
      <c r="J92" s="164"/>
      <c r="K92" s="164"/>
      <c r="L92" s="164"/>
      <c r="M92" s="164"/>
      <c r="N92" s="164"/>
      <c r="O92" s="164"/>
      <c r="P92" s="164"/>
      <c r="Q92" s="164"/>
      <c r="R92" s="164"/>
      <c r="S92" s="164"/>
      <c r="T92" s="164"/>
      <c r="U92" s="164"/>
      <c r="V92" s="164"/>
      <c r="W92" s="164"/>
      <c r="X92" s="164"/>
      <c r="Y92" s="164"/>
      <c r="Z92" s="164"/>
      <c r="AA92" s="164"/>
      <c r="AB92" s="164"/>
      <c r="AC92" s="164"/>
      <c r="AD92" s="164"/>
      <c r="AE92" s="164"/>
      <c r="AF92" s="164"/>
      <c r="AG92" s="164"/>
      <c r="AH92" s="164"/>
      <c r="AI92" s="164"/>
      <c r="AJ92" s="164"/>
      <c r="AK92" s="164"/>
      <c r="AL92" s="164"/>
      <c r="AM92" s="164"/>
      <c r="AN92" s="164"/>
      <c r="AO92" s="164"/>
      <c r="AP92" s="164"/>
      <c r="AQ92" s="164"/>
      <c r="AR92" s="164"/>
      <c r="AS92" s="164"/>
      <c r="AT92" s="164"/>
      <c r="AU92" s="164"/>
      <c r="AV92" s="164"/>
      <c r="AW92" s="164"/>
      <c r="AX92" s="164"/>
      <c r="AY92" s="164"/>
      <c r="AZ92" s="164"/>
      <c r="BA92" s="164"/>
      <c r="BB92" s="164"/>
      <c r="BC92" s="164"/>
      <c r="BD92" s="165"/>
      <c r="BE92" s="165"/>
      <c r="BF92" s="165"/>
      <c r="BG92" s="165"/>
      <c r="BH92" s="165"/>
      <c r="BI92" s="165"/>
      <c r="BJ92" s="165"/>
      <c r="BK92" s="165"/>
      <c r="BL92" s="165"/>
      <c r="BM92" s="165"/>
      <c r="BN92" s="165"/>
      <c r="BO92" s="165"/>
      <c r="BP92" s="165"/>
      <c r="BQ92" s="165"/>
      <c r="BR92" s="165"/>
      <c r="BS92" s="165"/>
      <c r="BT92" s="165"/>
      <c r="BU92" s="165"/>
      <c r="BV92" s="165"/>
      <c r="BW92" s="165"/>
      <c r="BX92" s="165"/>
      <c r="BY92" s="165"/>
      <c r="BZ92" s="165"/>
      <c r="CA92" s="165"/>
      <c r="CB92" s="165"/>
      <c r="CC92" s="165"/>
      <c r="CD92" s="165"/>
      <c r="CE92" s="168"/>
      <c r="CF92" s="168"/>
      <c r="CG92" s="168"/>
      <c r="CH92" s="168"/>
      <c r="CI92" s="168"/>
      <c r="CJ92" s="168"/>
      <c r="CK92" s="168"/>
      <c r="CL92" s="168"/>
      <c r="CM92" s="168"/>
      <c r="CN92" s="168"/>
      <c r="CO92" s="168"/>
      <c r="CP92" s="168"/>
      <c r="CQ92" s="168"/>
      <c r="CR92" s="168"/>
      <c r="CS92" s="168"/>
      <c r="CT92" s="168"/>
      <c r="CU92" s="168"/>
      <c r="CV92" s="168"/>
      <c r="CW92" s="168"/>
      <c r="CX92" s="168"/>
      <c r="CY92" s="168"/>
      <c r="CZ92" s="168"/>
      <c r="DA92" s="168"/>
    </row>
    <row r="93" spans="1:105" s="170" customFormat="1" ht="13.8" x14ac:dyDescent="0.25">
      <c r="A93" s="170" t="s">
        <v>248</v>
      </c>
      <c r="X93" s="475" t="s">
        <v>517</v>
      </c>
      <c r="Y93" s="475"/>
      <c r="Z93" s="475"/>
      <c r="AA93" s="475"/>
      <c r="AB93" s="475"/>
      <c r="AC93" s="475"/>
      <c r="AD93" s="475"/>
      <c r="AE93" s="475"/>
      <c r="AF93" s="475"/>
      <c r="AG93" s="475"/>
      <c r="AH93" s="475"/>
      <c r="AI93" s="475"/>
      <c r="AJ93" s="475"/>
      <c r="AK93" s="475"/>
      <c r="AL93" s="475"/>
      <c r="AM93" s="475"/>
      <c r="AN93" s="475"/>
      <c r="AO93" s="475"/>
      <c r="AP93" s="475"/>
      <c r="AQ93" s="475"/>
      <c r="AR93" s="475"/>
      <c r="AS93" s="475"/>
      <c r="AT93" s="475"/>
      <c r="AU93" s="475"/>
      <c r="AV93" s="475"/>
      <c r="AW93" s="475"/>
      <c r="AX93" s="475"/>
      <c r="AY93" s="475"/>
      <c r="AZ93" s="475"/>
      <c r="BA93" s="475"/>
      <c r="BB93" s="475"/>
      <c r="BC93" s="475"/>
      <c r="BD93" s="475"/>
      <c r="BE93" s="475"/>
      <c r="BF93" s="475"/>
      <c r="BG93" s="475"/>
      <c r="BH93" s="475"/>
      <c r="BI93" s="475"/>
      <c r="BJ93" s="475"/>
      <c r="BK93" s="475"/>
      <c r="BL93" s="475"/>
      <c r="BM93" s="475"/>
      <c r="BN93" s="475"/>
      <c r="BO93" s="475"/>
      <c r="BP93" s="475"/>
      <c r="BQ93" s="475"/>
      <c r="BR93" s="475"/>
      <c r="BS93" s="475"/>
      <c r="BT93" s="475"/>
      <c r="BU93" s="475"/>
      <c r="BV93" s="475"/>
      <c r="BW93" s="475"/>
      <c r="BX93" s="475"/>
      <c r="BY93" s="475"/>
      <c r="BZ93" s="475"/>
      <c r="CA93" s="475"/>
      <c r="CB93" s="475"/>
      <c r="CC93" s="475"/>
      <c r="CD93" s="475"/>
      <c r="CE93" s="475"/>
      <c r="CF93" s="475"/>
      <c r="CG93" s="475"/>
      <c r="CH93" s="475"/>
      <c r="CI93" s="475"/>
      <c r="CJ93" s="475"/>
      <c r="CK93" s="475"/>
      <c r="CL93" s="475"/>
      <c r="CM93" s="475"/>
      <c r="CN93" s="475"/>
      <c r="CO93" s="475"/>
      <c r="CP93" s="475"/>
      <c r="CQ93" s="475"/>
      <c r="CR93" s="475"/>
      <c r="CS93" s="475"/>
      <c r="CT93" s="475"/>
      <c r="CU93" s="475"/>
      <c r="CV93" s="475"/>
      <c r="CW93" s="475"/>
      <c r="CX93" s="475"/>
      <c r="CY93" s="475"/>
      <c r="CZ93" s="475"/>
      <c r="DA93" s="475"/>
    </row>
    <row r="94" spans="1:105" s="170" customFormat="1" ht="6" customHeight="1" x14ac:dyDescent="0.25">
      <c r="X94" s="110"/>
      <c r="Y94" s="110"/>
      <c r="Z94" s="110"/>
      <c r="AA94" s="110"/>
      <c r="AB94" s="110"/>
      <c r="AC94" s="110"/>
      <c r="AD94" s="110"/>
      <c r="AE94" s="110"/>
      <c r="AF94" s="110"/>
      <c r="AG94" s="110"/>
      <c r="AH94" s="110"/>
      <c r="AI94" s="110"/>
      <c r="AJ94" s="110"/>
      <c r="AK94" s="110"/>
      <c r="AL94" s="110"/>
      <c r="AM94" s="110"/>
      <c r="AN94" s="110"/>
      <c r="AO94" s="110"/>
      <c r="AP94" s="110"/>
      <c r="AQ94" s="110"/>
      <c r="AR94" s="110"/>
      <c r="AS94" s="110"/>
      <c r="AT94" s="110"/>
      <c r="AU94" s="110"/>
      <c r="AV94" s="110"/>
      <c r="AW94" s="110"/>
      <c r="AX94" s="110"/>
      <c r="AY94" s="110"/>
      <c r="AZ94" s="110"/>
      <c r="BA94" s="110"/>
      <c r="BB94" s="110"/>
      <c r="BC94" s="110"/>
      <c r="BD94" s="110"/>
      <c r="BE94" s="110"/>
      <c r="BF94" s="110"/>
      <c r="BG94" s="110"/>
      <c r="BH94" s="110"/>
      <c r="BI94" s="110"/>
      <c r="BJ94" s="110"/>
      <c r="BK94" s="110"/>
      <c r="BL94" s="110"/>
      <c r="BM94" s="110"/>
      <c r="BN94" s="110"/>
      <c r="BO94" s="110"/>
      <c r="BP94" s="110"/>
      <c r="BQ94" s="110"/>
      <c r="BR94" s="110"/>
      <c r="BS94" s="110"/>
      <c r="BT94" s="110"/>
      <c r="BU94" s="110"/>
      <c r="BV94" s="110"/>
      <c r="BW94" s="110"/>
      <c r="BX94" s="110"/>
      <c r="BY94" s="110"/>
      <c r="BZ94" s="110"/>
      <c r="CA94" s="110"/>
      <c r="CB94" s="110"/>
      <c r="CC94" s="110"/>
      <c r="CD94" s="110"/>
      <c r="CE94" s="110"/>
      <c r="CF94" s="110"/>
      <c r="CG94" s="110"/>
      <c r="CH94" s="110"/>
      <c r="CI94" s="110"/>
      <c r="CJ94" s="110"/>
      <c r="CK94" s="110"/>
      <c r="CL94" s="110"/>
      <c r="CM94" s="110"/>
      <c r="CN94" s="110"/>
      <c r="CO94" s="110"/>
      <c r="CP94" s="110"/>
      <c r="CQ94" s="110"/>
      <c r="CR94" s="110"/>
      <c r="CS94" s="110"/>
      <c r="CT94" s="110"/>
      <c r="CU94" s="110"/>
      <c r="CV94" s="110"/>
      <c r="CW94" s="110"/>
      <c r="CX94" s="110"/>
      <c r="CY94" s="110"/>
      <c r="CZ94" s="110"/>
      <c r="DA94" s="110"/>
    </row>
    <row r="95" spans="1:105" s="170" customFormat="1" ht="13.8" x14ac:dyDescent="0.25">
      <c r="A95" s="476" t="s">
        <v>249</v>
      </c>
      <c r="B95" s="476"/>
      <c r="C95" s="476"/>
      <c r="D95" s="476"/>
      <c r="E95" s="476"/>
      <c r="F95" s="476"/>
      <c r="G95" s="476"/>
      <c r="H95" s="476"/>
      <c r="I95" s="476"/>
      <c r="J95" s="476"/>
      <c r="K95" s="476"/>
      <c r="L95" s="476"/>
      <c r="M95" s="476"/>
      <c r="N95" s="476"/>
      <c r="O95" s="476"/>
      <c r="P95" s="476"/>
      <c r="Q95" s="476"/>
      <c r="R95" s="476"/>
      <c r="S95" s="476"/>
      <c r="T95" s="476"/>
      <c r="U95" s="476"/>
      <c r="V95" s="476"/>
      <c r="W95" s="476"/>
      <c r="X95" s="476"/>
      <c r="Y95" s="476"/>
      <c r="Z95" s="476"/>
      <c r="AA95" s="476"/>
      <c r="AB95" s="476"/>
      <c r="AC95" s="476"/>
      <c r="AD95" s="476"/>
      <c r="AE95" s="476"/>
      <c r="AF95" s="476"/>
      <c r="AG95" s="476"/>
      <c r="AH95" s="476"/>
      <c r="AI95" s="476"/>
      <c r="AJ95" s="476"/>
      <c r="AK95" s="476"/>
      <c r="AL95" s="476"/>
      <c r="AM95" s="476"/>
      <c r="AN95" s="476"/>
      <c r="AO95" s="476"/>
      <c r="AP95" s="477" t="s">
        <v>622</v>
      </c>
      <c r="AQ95" s="477"/>
      <c r="AR95" s="477"/>
      <c r="AS95" s="477"/>
      <c r="AT95" s="477"/>
      <c r="AU95" s="477"/>
      <c r="AV95" s="477"/>
      <c r="AW95" s="477"/>
      <c r="AX95" s="477"/>
      <c r="AY95" s="477"/>
      <c r="AZ95" s="477"/>
      <c r="BA95" s="477"/>
      <c r="BB95" s="477"/>
      <c r="BC95" s="477"/>
      <c r="BD95" s="477"/>
      <c r="BE95" s="477"/>
      <c r="BF95" s="477"/>
      <c r="BG95" s="477"/>
      <c r="BH95" s="477"/>
      <c r="BI95" s="477"/>
      <c r="BJ95" s="477"/>
      <c r="BK95" s="477"/>
      <c r="BL95" s="477"/>
      <c r="BM95" s="477"/>
      <c r="BN95" s="477"/>
      <c r="BO95" s="477"/>
      <c r="BP95" s="477"/>
      <c r="BQ95" s="477"/>
      <c r="BR95" s="477"/>
      <c r="BS95" s="477"/>
      <c r="BT95" s="477"/>
      <c r="BU95" s="477"/>
      <c r="BV95" s="477"/>
      <c r="BW95" s="477"/>
      <c r="BX95" s="477"/>
      <c r="BY95" s="477"/>
      <c r="BZ95" s="477"/>
      <c r="CA95" s="477"/>
      <c r="CB95" s="477"/>
      <c r="CC95" s="477"/>
      <c r="CD95" s="477"/>
      <c r="CE95" s="477"/>
      <c r="CF95" s="477"/>
      <c r="CG95" s="477"/>
      <c r="CH95" s="477"/>
      <c r="CI95" s="477"/>
      <c r="CJ95" s="477"/>
      <c r="CK95" s="477"/>
      <c r="CL95" s="477"/>
      <c r="CM95" s="477"/>
      <c r="CN95" s="477"/>
      <c r="CO95" s="477"/>
      <c r="CP95" s="477"/>
      <c r="CQ95" s="477"/>
      <c r="CR95" s="477"/>
      <c r="CS95" s="477"/>
      <c r="CT95" s="477"/>
      <c r="CU95" s="477"/>
      <c r="CV95" s="477"/>
      <c r="CW95" s="477"/>
      <c r="CX95" s="477"/>
      <c r="CY95" s="477"/>
      <c r="CZ95" s="477"/>
      <c r="DA95" s="477"/>
    </row>
    <row r="96" spans="1:105" ht="10.5" customHeight="1" x14ac:dyDescent="0.25"/>
    <row r="97" spans="1:105" s="171" customFormat="1" ht="55.5" customHeight="1" x14ac:dyDescent="0.3">
      <c r="A97" s="478" t="s">
        <v>251</v>
      </c>
      <c r="B97" s="479"/>
      <c r="C97" s="479"/>
      <c r="D97" s="479"/>
      <c r="E97" s="479"/>
      <c r="F97" s="479"/>
      <c r="G97" s="480"/>
      <c r="H97" s="478" t="s">
        <v>303</v>
      </c>
      <c r="I97" s="479"/>
      <c r="J97" s="479"/>
      <c r="K97" s="479"/>
      <c r="L97" s="479"/>
      <c r="M97" s="479"/>
      <c r="N97" s="479"/>
      <c r="O97" s="479"/>
      <c r="P97" s="479"/>
      <c r="Q97" s="479"/>
      <c r="R97" s="479"/>
      <c r="S97" s="479"/>
      <c r="T97" s="479"/>
      <c r="U97" s="479"/>
      <c r="V97" s="479"/>
      <c r="W97" s="479"/>
      <c r="X97" s="479"/>
      <c r="Y97" s="479"/>
      <c r="Z97" s="479"/>
      <c r="AA97" s="479"/>
      <c r="AB97" s="479"/>
      <c r="AC97" s="479"/>
      <c r="AD97" s="479"/>
      <c r="AE97" s="479"/>
      <c r="AF97" s="479"/>
      <c r="AG97" s="479"/>
      <c r="AH97" s="479"/>
      <c r="AI97" s="479"/>
      <c r="AJ97" s="479"/>
      <c r="AK97" s="479"/>
      <c r="AL97" s="479"/>
      <c r="AM97" s="479"/>
      <c r="AN97" s="479"/>
      <c r="AO97" s="479"/>
      <c r="AP97" s="479"/>
      <c r="AQ97" s="479"/>
      <c r="AR97" s="479"/>
      <c r="AS97" s="479"/>
      <c r="AT97" s="479"/>
      <c r="AU97" s="479"/>
      <c r="AV97" s="479"/>
      <c r="AW97" s="479"/>
      <c r="AX97" s="479"/>
      <c r="AY97" s="479"/>
      <c r="AZ97" s="479"/>
      <c r="BA97" s="479"/>
      <c r="BB97" s="479"/>
      <c r="BC97" s="480"/>
      <c r="BD97" s="478" t="s">
        <v>304</v>
      </c>
      <c r="BE97" s="479"/>
      <c r="BF97" s="479"/>
      <c r="BG97" s="479"/>
      <c r="BH97" s="479"/>
      <c r="BI97" s="479"/>
      <c r="BJ97" s="479"/>
      <c r="BK97" s="479"/>
      <c r="BL97" s="479"/>
      <c r="BM97" s="479"/>
      <c r="BN97" s="479"/>
      <c r="BO97" s="479"/>
      <c r="BP97" s="479"/>
      <c r="BQ97" s="479"/>
      <c r="BR97" s="479"/>
      <c r="BS97" s="480"/>
      <c r="BT97" s="478" t="s">
        <v>305</v>
      </c>
      <c r="BU97" s="479"/>
      <c r="BV97" s="479"/>
      <c r="BW97" s="479"/>
      <c r="BX97" s="479"/>
      <c r="BY97" s="479"/>
      <c r="BZ97" s="479"/>
      <c r="CA97" s="479"/>
      <c r="CB97" s="479"/>
      <c r="CC97" s="479"/>
      <c r="CD97" s="480"/>
      <c r="CE97" s="478" t="s">
        <v>306</v>
      </c>
      <c r="CF97" s="479"/>
      <c r="CG97" s="479"/>
      <c r="CH97" s="479"/>
      <c r="CI97" s="479"/>
      <c r="CJ97" s="479"/>
      <c r="CK97" s="479"/>
      <c r="CL97" s="479"/>
      <c r="CM97" s="479"/>
      <c r="CN97" s="479"/>
      <c r="CO97" s="479"/>
      <c r="CP97" s="479"/>
      <c r="CQ97" s="479"/>
      <c r="CR97" s="479"/>
      <c r="CS97" s="479"/>
      <c r="CT97" s="479"/>
      <c r="CU97" s="479"/>
      <c r="CV97" s="479"/>
      <c r="CW97" s="479"/>
      <c r="CX97" s="479"/>
      <c r="CY97" s="479"/>
      <c r="CZ97" s="479"/>
      <c r="DA97" s="480"/>
    </row>
    <row r="98" spans="1:105" s="113" customFormat="1" ht="13.2" x14ac:dyDescent="0.3">
      <c r="A98" s="491">
        <v>1</v>
      </c>
      <c r="B98" s="491"/>
      <c r="C98" s="491"/>
      <c r="D98" s="491"/>
      <c r="E98" s="491"/>
      <c r="F98" s="491"/>
      <c r="G98" s="491"/>
      <c r="H98" s="491">
        <v>2</v>
      </c>
      <c r="I98" s="491"/>
      <c r="J98" s="491"/>
      <c r="K98" s="491"/>
      <c r="L98" s="491"/>
      <c r="M98" s="491"/>
      <c r="N98" s="491"/>
      <c r="O98" s="491"/>
      <c r="P98" s="491"/>
      <c r="Q98" s="491"/>
      <c r="R98" s="491"/>
      <c r="S98" s="491"/>
      <c r="T98" s="491"/>
      <c r="U98" s="491"/>
      <c r="V98" s="491"/>
      <c r="W98" s="491"/>
      <c r="X98" s="491"/>
      <c r="Y98" s="491"/>
      <c r="Z98" s="491"/>
      <c r="AA98" s="491"/>
      <c r="AB98" s="491"/>
      <c r="AC98" s="491"/>
      <c r="AD98" s="491"/>
      <c r="AE98" s="491"/>
      <c r="AF98" s="491"/>
      <c r="AG98" s="491"/>
      <c r="AH98" s="491"/>
      <c r="AI98" s="491"/>
      <c r="AJ98" s="491"/>
      <c r="AK98" s="491"/>
      <c r="AL98" s="491"/>
      <c r="AM98" s="491"/>
      <c r="AN98" s="491"/>
      <c r="AO98" s="491"/>
      <c r="AP98" s="491"/>
      <c r="AQ98" s="491"/>
      <c r="AR98" s="491"/>
      <c r="AS98" s="491"/>
      <c r="AT98" s="491"/>
      <c r="AU98" s="491"/>
      <c r="AV98" s="491"/>
      <c r="AW98" s="491"/>
      <c r="AX98" s="491"/>
      <c r="AY98" s="491"/>
      <c r="AZ98" s="491"/>
      <c r="BA98" s="491"/>
      <c r="BB98" s="491"/>
      <c r="BC98" s="491"/>
      <c r="BD98" s="491">
        <v>3</v>
      </c>
      <c r="BE98" s="491"/>
      <c r="BF98" s="491"/>
      <c r="BG98" s="491"/>
      <c r="BH98" s="491"/>
      <c r="BI98" s="491"/>
      <c r="BJ98" s="491"/>
      <c r="BK98" s="491"/>
      <c r="BL98" s="491"/>
      <c r="BM98" s="491"/>
      <c r="BN98" s="491"/>
      <c r="BO98" s="491"/>
      <c r="BP98" s="491"/>
      <c r="BQ98" s="491"/>
      <c r="BR98" s="491"/>
      <c r="BS98" s="491"/>
      <c r="BT98" s="491">
        <v>4</v>
      </c>
      <c r="BU98" s="491"/>
      <c r="BV98" s="491"/>
      <c r="BW98" s="491"/>
      <c r="BX98" s="491"/>
      <c r="BY98" s="491"/>
      <c r="BZ98" s="491"/>
      <c r="CA98" s="491"/>
      <c r="CB98" s="491"/>
      <c r="CC98" s="491"/>
      <c r="CD98" s="491"/>
      <c r="CE98" s="491">
        <v>5</v>
      </c>
      <c r="CF98" s="491"/>
      <c r="CG98" s="491"/>
      <c r="CH98" s="491"/>
      <c r="CI98" s="491"/>
      <c r="CJ98" s="491"/>
      <c r="CK98" s="491"/>
      <c r="CL98" s="491"/>
      <c r="CM98" s="491"/>
      <c r="CN98" s="491"/>
      <c r="CO98" s="491"/>
      <c r="CP98" s="491"/>
      <c r="CQ98" s="491"/>
      <c r="CR98" s="491"/>
      <c r="CS98" s="491"/>
      <c r="CT98" s="491"/>
      <c r="CU98" s="491"/>
      <c r="CV98" s="491"/>
      <c r="CW98" s="491"/>
      <c r="CX98" s="491"/>
      <c r="CY98" s="491"/>
      <c r="CZ98" s="491"/>
      <c r="DA98" s="491"/>
    </row>
    <row r="99" spans="1:105" s="114" customFormat="1" ht="15" customHeight="1" x14ac:dyDescent="0.3">
      <c r="A99" s="467" t="s">
        <v>276</v>
      </c>
      <c r="B99" s="467"/>
      <c r="C99" s="467"/>
      <c r="D99" s="467"/>
      <c r="E99" s="467"/>
      <c r="F99" s="467"/>
      <c r="G99" s="467"/>
      <c r="H99" s="492" t="s">
        <v>520</v>
      </c>
      <c r="I99" s="492"/>
      <c r="J99" s="492"/>
      <c r="K99" s="492"/>
      <c r="L99" s="492"/>
      <c r="M99" s="492"/>
      <c r="N99" s="492"/>
      <c r="O99" s="492"/>
      <c r="P99" s="492"/>
      <c r="Q99" s="492"/>
      <c r="R99" s="492"/>
      <c r="S99" s="492"/>
      <c r="T99" s="492"/>
      <c r="U99" s="492"/>
      <c r="V99" s="492"/>
      <c r="W99" s="492"/>
      <c r="X99" s="492"/>
      <c r="Y99" s="492"/>
      <c r="Z99" s="492"/>
      <c r="AA99" s="492"/>
      <c r="AB99" s="492"/>
      <c r="AC99" s="492"/>
      <c r="AD99" s="492"/>
      <c r="AE99" s="492"/>
      <c r="AF99" s="492"/>
      <c r="AG99" s="492"/>
      <c r="AH99" s="492"/>
      <c r="AI99" s="492"/>
      <c r="AJ99" s="492"/>
      <c r="AK99" s="492"/>
      <c r="AL99" s="492"/>
      <c r="AM99" s="492"/>
      <c r="AN99" s="492"/>
      <c r="AO99" s="492"/>
      <c r="AP99" s="492"/>
      <c r="AQ99" s="492"/>
      <c r="AR99" s="492"/>
      <c r="AS99" s="492"/>
      <c r="AT99" s="492"/>
      <c r="AU99" s="492"/>
      <c r="AV99" s="492"/>
      <c r="AW99" s="492"/>
      <c r="AX99" s="492"/>
      <c r="AY99" s="492"/>
      <c r="AZ99" s="492"/>
      <c r="BA99" s="492"/>
      <c r="BB99" s="492"/>
      <c r="BC99" s="492"/>
      <c r="BD99" s="538"/>
      <c r="BE99" s="538"/>
      <c r="BF99" s="538"/>
      <c r="BG99" s="538"/>
      <c r="BH99" s="538"/>
      <c r="BI99" s="538"/>
      <c r="BJ99" s="538"/>
      <c r="BK99" s="538"/>
      <c r="BL99" s="538"/>
      <c r="BM99" s="538"/>
      <c r="BN99" s="538"/>
      <c r="BO99" s="538"/>
      <c r="BP99" s="538"/>
      <c r="BQ99" s="538"/>
      <c r="BR99" s="538"/>
      <c r="BS99" s="538"/>
      <c r="BT99" s="471">
        <v>2.2000000000000002</v>
      </c>
      <c r="BU99" s="471"/>
      <c r="BV99" s="471"/>
      <c r="BW99" s="471"/>
      <c r="BX99" s="471"/>
      <c r="BY99" s="471"/>
      <c r="BZ99" s="471"/>
      <c r="CA99" s="471"/>
      <c r="CB99" s="471"/>
      <c r="CC99" s="471"/>
      <c r="CD99" s="471"/>
      <c r="CE99" s="538">
        <v>13237</v>
      </c>
      <c r="CF99" s="538"/>
      <c r="CG99" s="538"/>
      <c r="CH99" s="538"/>
      <c r="CI99" s="538"/>
      <c r="CJ99" s="538"/>
      <c r="CK99" s="538"/>
      <c r="CL99" s="538"/>
      <c r="CM99" s="538"/>
      <c r="CN99" s="538"/>
      <c r="CO99" s="538"/>
      <c r="CP99" s="538"/>
      <c r="CQ99" s="538"/>
      <c r="CR99" s="538"/>
      <c r="CS99" s="538"/>
      <c r="CT99" s="538"/>
      <c r="CU99" s="538"/>
      <c r="CV99" s="538"/>
      <c r="CW99" s="538"/>
      <c r="CX99" s="538"/>
      <c r="CY99" s="538"/>
      <c r="CZ99" s="538"/>
      <c r="DA99" s="538"/>
    </row>
    <row r="100" spans="1:105" s="114" customFormat="1" ht="15" customHeight="1" x14ac:dyDescent="0.3">
      <c r="A100" s="467"/>
      <c r="B100" s="467"/>
      <c r="C100" s="467"/>
      <c r="D100" s="467"/>
      <c r="E100" s="467"/>
      <c r="F100" s="467"/>
      <c r="G100" s="467"/>
      <c r="H100" s="498" t="s">
        <v>261</v>
      </c>
      <c r="I100" s="498"/>
      <c r="J100" s="498"/>
      <c r="K100" s="498"/>
      <c r="L100" s="498"/>
      <c r="M100" s="498"/>
      <c r="N100" s="498"/>
      <c r="O100" s="498"/>
      <c r="P100" s="498"/>
      <c r="Q100" s="498"/>
      <c r="R100" s="498"/>
      <c r="S100" s="498"/>
      <c r="T100" s="498"/>
      <c r="U100" s="498"/>
      <c r="V100" s="498"/>
      <c r="W100" s="498"/>
      <c r="X100" s="498"/>
      <c r="Y100" s="498"/>
      <c r="Z100" s="498"/>
      <c r="AA100" s="498"/>
      <c r="AB100" s="498"/>
      <c r="AC100" s="498"/>
      <c r="AD100" s="498"/>
      <c r="AE100" s="498"/>
      <c r="AF100" s="498"/>
      <c r="AG100" s="498"/>
      <c r="AH100" s="498"/>
      <c r="AI100" s="498"/>
      <c r="AJ100" s="498"/>
      <c r="AK100" s="498"/>
      <c r="AL100" s="498"/>
      <c r="AM100" s="498"/>
      <c r="AN100" s="498"/>
      <c r="AO100" s="498"/>
      <c r="AP100" s="498"/>
      <c r="AQ100" s="498"/>
      <c r="AR100" s="498"/>
      <c r="AS100" s="498"/>
      <c r="AT100" s="498"/>
      <c r="AU100" s="498"/>
      <c r="AV100" s="498"/>
      <c r="AW100" s="498"/>
      <c r="AX100" s="498"/>
      <c r="AY100" s="498"/>
      <c r="AZ100" s="498"/>
      <c r="BA100" s="498"/>
      <c r="BB100" s="498"/>
      <c r="BC100" s="499"/>
      <c r="BD100" s="471"/>
      <c r="BE100" s="471"/>
      <c r="BF100" s="471"/>
      <c r="BG100" s="471"/>
      <c r="BH100" s="471"/>
      <c r="BI100" s="471"/>
      <c r="BJ100" s="471"/>
      <c r="BK100" s="471"/>
      <c r="BL100" s="471"/>
      <c r="BM100" s="471"/>
      <c r="BN100" s="471"/>
      <c r="BO100" s="471"/>
      <c r="BP100" s="471"/>
      <c r="BQ100" s="471"/>
      <c r="BR100" s="471"/>
      <c r="BS100" s="471"/>
      <c r="BT100" s="471" t="s">
        <v>7</v>
      </c>
      <c r="BU100" s="471"/>
      <c r="BV100" s="471"/>
      <c r="BW100" s="471"/>
      <c r="BX100" s="471"/>
      <c r="BY100" s="471"/>
      <c r="BZ100" s="471"/>
      <c r="CA100" s="471"/>
      <c r="CB100" s="471"/>
      <c r="CC100" s="471"/>
      <c r="CD100" s="471"/>
      <c r="CE100" s="543">
        <f>SUM(CE99:CE99)</f>
        <v>13237</v>
      </c>
      <c r="CF100" s="543"/>
      <c r="CG100" s="543"/>
      <c r="CH100" s="543"/>
      <c r="CI100" s="543"/>
      <c r="CJ100" s="543"/>
      <c r="CK100" s="543"/>
      <c r="CL100" s="543"/>
      <c r="CM100" s="543"/>
      <c r="CN100" s="543"/>
      <c r="CO100" s="543"/>
      <c r="CP100" s="543"/>
      <c r="CQ100" s="543"/>
      <c r="CR100" s="543"/>
      <c r="CS100" s="543"/>
      <c r="CT100" s="543"/>
      <c r="CU100" s="543"/>
      <c r="CV100" s="543"/>
      <c r="CW100" s="543"/>
      <c r="CX100" s="543"/>
      <c r="CY100" s="543"/>
      <c r="CZ100" s="543"/>
      <c r="DA100" s="543"/>
    </row>
    <row r="101" spans="1:105" s="114" customFormat="1" ht="15" customHeight="1" x14ac:dyDescent="0.3">
      <c r="A101" s="163"/>
      <c r="B101" s="163"/>
      <c r="C101" s="163"/>
      <c r="D101" s="163"/>
      <c r="E101" s="163"/>
      <c r="F101" s="163"/>
      <c r="G101" s="163"/>
      <c r="H101" s="164"/>
      <c r="I101" s="164"/>
      <c r="J101" s="164"/>
      <c r="K101" s="164"/>
      <c r="L101" s="164"/>
      <c r="M101" s="164"/>
      <c r="N101" s="164"/>
      <c r="O101" s="164"/>
      <c r="P101" s="164"/>
      <c r="Q101" s="164"/>
      <c r="R101" s="164"/>
      <c r="S101" s="164"/>
      <c r="T101" s="164"/>
      <c r="U101" s="164"/>
      <c r="V101" s="164"/>
      <c r="W101" s="164"/>
      <c r="X101" s="164"/>
      <c r="Y101" s="164"/>
      <c r="Z101" s="164"/>
      <c r="AA101" s="164"/>
      <c r="AB101" s="164"/>
      <c r="AC101" s="164"/>
      <c r="AD101" s="164"/>
      <c r="AE101" s="164"/>
      <c r="AF101" s="164"/>
      <c r="AG101" s="164"/>
      <c r="AH101" s="164"/>
      <c r="AI101" s="164"/>
      <c r="AJ101" s="164"/>
      <c r="AK101" s="164"/>
      <c r="AL101" s="164"/>
      <c r="AM101" s="164"/>
      <c r="AN101" s="164"/>
      <c r="AO101" s="164"/>
      <c r="AP101" s="164"/>
      <c r="AQ101" s="164"/>
      <c r="AR101" s="164"/>
      <c r="AS101" s="164"/>
      <c r="AT101" s="164"/>
      <c r="AU101" s="164"/>
      <c r="AV101" s="164"/>
      <c r="AW101" s="164"/>
      <c r="AX101" s="164"/>
      <c r="AY101" s="164"/>
      <c r="AZ101" s="164"/>
      <c r="BA101" s="164"/>
      <c r="BB101" s="164"/>
      <c r="BC101" s="164"/>
      <c r="BD101" s="165"/>
      <c r="BE101" s="165"/>
      <c r="BF101" s="165"/>
      <c r="BG101" s="165"/>
      <c r="BH101" s="165"/>
      <c r="BI101" s="165"/>
      <c r="BJ101" s="165"/>
      <c r="BK101" s="165"/>
      <c r="BL101" s="165"/>
      <c r="BM101" s="165"/>
      <c r="BN101" s="165"/>
      <c r="BO101" s="165"/>
      <c r="BP101" s="165"/>
      <c r="BQ101" s="165"/>
      <c r="BR101" s="165"/>
      <c r="BS101" s="165"/>
      <c r="BT101" s="165"/>
      <c r="BU101" s="165"/>
      <c r="BV101" s="165"/>
      <c r="BW101" s="165"/>
      <c r="BX101" s="165"/>
      <c r="BY101" s="165"/>
      <c r="BZ101" s="165"/>
      <c r="CA101" s="165"/>
      <c r="CB101" s="165"/>
      <c r="CC101" s="165"/>
      <c r="CD101" s="165"/>
      <c r="CE101" s="168"/>
      <c r="CF101" s="168"/>
      <c r="CG101" s="168"/>
      <c r="CH101" s="168"/>
      <c r="CI101" s="168"/>
      <c r="CJ101" s="168"/>
      <c r="CK101" s="168"/>
      <c r="CL101" s="168"/>
      <c r="CM101" s="168"/>
      <c r="CN101" s="168"/>
      <c r="CO101" s="168"/>
      <c r="CP101" s="168"/>
      <c r="CQ101" s="168"/>
      <c r="CR101" s="168"/>
      <c r="CS101" s="168"/>
      <c r="CT101" s="168"/>
      <c r="CU101" s="168"/>
      <c r="CV101" s="168"/>
      <c r="CW101" s="168"/>
      <c r="CX101" s="168"/>
      <c r="CY101" s="168"/>
      <c r="CZ101" s="168"/>
      <c r="DA101" s="168"/>
    </row>
    <row r="102" spans="1:105" s="170" customFormat="1" ht="13.8" x14ac:dyDescent="0.25">
      <c r="A102" s="170" t="s">
        <v>248</v>
      </c>
      <c r="X102" s="475" t="s">
        <v>661</v>
      </c>
      <c r="Y102" s="475"/>
      <c r="Z102" s="475"/>
      <c r="AA102" s="475"/>
      <c r="AB102" s="475"/>
      <c r="AC102" s="475"/>
      <c r="AD102" s="475"/>
      <c r="AE102" s="475"/>
      <c r="AF102" s="475"/>
      <c r="AG102" s="475"/>
      <c r="AH102" s="475"/>
      <c r="AI102" s="475"/>
      <c r="AJ102" s="475"/>
      <c r="AK102" s="475"/>
      <c r="AL102" s="475"/>
      <c r="AM102" s="475"/>
      <c r="AN102" s="475"/>
      <c r="AO102" s="475"/>
      <c r="AP102" s="475"/>
      <c r="AQ102" s="475"/>
      <c r="AR102" s="475"/>
      <c r="AS102" s="475"/>
      <c r="AT102" s="475"/>
      <c r="AU102" s="475"/>
      <c r="AV102" s="475"/>
      <c r="AW102" s="475"/>
      <c r="AX102" s="475"/>
      <c r="AY102" s="475"/>
      <c r="AZ102" s="475"/>
      <c r="BA102" s="475"/>
      <c r="BB102" s="475"/>
      <c r="BC102" s="475"/>
      <c r="BD102" s="475"/>
      <c r="BE102" s="475"/>
      <c r="BF102" s="475"/>
      <c r="BG102" s="475"/>
      <c r="BH102" s="475"/>
      <c r="BI102" s="475"/>
      <c r="BJ102" s="475"/>
      <c r="BK102" s="475"/>
      <c r="BL102" s="475"/>
      <c r="BM102" s="475"/>
      <c r="BN102" s="475"/>
      <c r="BO102" s="475"/>
      <c r="BP102" s="475"/>
      <c r="BQ102" s="475"/>
      <c r="BR102" s="475"/>
      <c r="BS102" s="475"/>
      <c r="BT102" s="475"/>
      <c r="BU102" s="475"/>
      <c r="BV102" s="475"/>
      <c r="BW102" s="475"/>
      <c r="BX102" s="475"/>
      <c r="BY102" s="475"/>
      <c r="BZ102" s="475"/>
      <c r="CA102" s="475"/>
      <c r="CB102" s="475"/>
      <c r="CC102" s="475"/>
      <c r="CD102" s="475"/>
      <c r="CE102" s="475"/>
      <c r="CF102" s="475"/>
      <c r="CG102" s="475"/>
      <c r="CH102" s="475"/>
      <c r="CI102" s="475"/>
      <c r="CJ102" s="475"/>
      <c r="CK102" s="475"/>
      <c r="CL102" s="475"/>
      <c r="CM102" s="475"/>
      <c r="CN102" s="475"/>
      <c r="CO102" s="475"/>
      <c r="CP102" s="475"/>
      <c r="CQ102" s="475"/>
      <c r="CR102" s="475"/>
      <c r="CS102" s="475"/>
      <c r="CT102" s="475"/>
      <c r="CU102" s="475"/>
      <c r="CV102" s="475"/>
      <c r="CW102" s="475"/>
      <c r="CX102" s="475"/>
      <c r="CY102" s="475"/>
      <c r="CZ102" s="475"/>
      <c r="DA102" s="475"/>
    </row>
    <row r="103" spans="1:105" s="170" customFormat="1" ht="6" customHeight="1" x14ac:dyDescent="0.25">
      <c r="X103" s="110"/>
      <c r="Y103" s="110"/>
      <c r="Z103" s="110"/>
      <c r="AA103" s="110"/>
      <c r="AB103" s="110"/>
      <c r="AC103" s="110"/>
      <c r="AD103" s="110"/>
      <c r="AE103" s="110"/>
      <c r="AF103" s="110"/>
      <c r="AG103" s="110"/>
      <c r="AH103" s="110"/>
      <c r="AI103" s="110"/>
      <c r="AJ103" s="110"/>
      <c r="AK103" s="110"/>
      <c r="AL103" s="110"/>
      <c r="AM103" s="110"/>
      <c r="AN103" s="110"/>
      <c r="AO103" s="110"/>
      <c r="AP103" s="110"/>
      <c r="AQ103" s="110"/>
      <c r="AR103" s="110"/>
      <c r="AS103" s="110"/>
      <c r="AT103" s="110"/>
      <c r="AU103" s="110"/>
      <c r="AV103" s="110"/>
      <c r="AW103" s="110"/>
      <c r="AX103" s="110"/>
      <c r="AY103" s="110"/>
      <c r="AZ103" s="110"/>
      <c r="BA103" s="110"/>
      <c r="BB103" s="110"/>
      <c r="BC103" s="110"/>
      <c r="BD103" s="110"/>
      <c r="BE103" s="110"/>
      <c r="BF103" s="110"/>
      <c r="BG103" s="110"/>
      <c r="BH103" s="110"/>
      <c r="BI103" s="110"/>
      <c r="BJ103" s="110"/>
      <c r="BK103" s="110"/>
      <c r="BL103" s="110"/>
      <c r="BM103" s="110"/>
      <c r="BN103" s="110"/>
      <c r="BO103" s="110"/>
      <c r="BP103" s="110"/>
      <c r="BQ103" s="110"/>
      <c r="BR103" s="110"/>
      <c r="BS103" s="110"/>
      <c r="BT103" s="110"/>
      <c r="BU103" s="110"/>
      <c r="BV103" s="110"/>
      <c r="BW103" s="110"/>
      <c r="BX103" s="110"/>
      <c r="BY103" s="110"/>
      <c r="BZ103" s="110"/>
      <c r="CA103" s="110"/>
      <c r="CB103" s="110"/>
      <c r="CC103" s="110"/>
      <c r="CD103" s="110"/>
      <c r="CE103" s="110"/>
      <c r="CF103" s="110"/>
      <c r="CG103" s="110"/>
      <c r="CH103" s="110"/>
      <c r="CI103" s="110"/>
      <c r="CJ103" s="110"/>
      <c r="CK103" s="110"/>
      <c r="CL103" s="110"/>
      <c r="CM103" s="110"/>
      <c r="CN103" s="110"/>
      <c r="CO103" s="110"/>
      <c r="CP103" s="110"/>
      <c r="CQ103" s="110"/>
      <c r="CR103" s="110"/>
      <c r="CS103" s="110"/>
      <c r="CT103" s="110"/>
      <c r="CU103" s="110"/>
      <c r="CV103" s="110"/>
      <c r="CW103" s="110"/>
      <c r="CX103" s="110"/>
      <c r="CY103" s="110"/>
      <c r="CZ103" s="110"/>
      <c r="DA103" s="110"/>
    </row>
    <row r="104" spans="1:105" s="170" customFormat="1" ht="13.8" x14ac:dyDescent="0.25">
      <c r="A104" s="476" t="s">
        <v>249</v>
      </c>
      <c r="B104" s="476"/>
      <c r="C104" s="476"/>
      <c r="D104" s="476"/>
      <c r="E104" s="476"/>
      <c r="F104" s="476"/>
      <c r="G104" s="476"/>
      <c r="H104" s="476"/>
      <c r="I104" s="476"/>
      <c r="J104" s="476"/>
      <c r="K104" s="476"/>
      <c r="L104" s="476"/>
      <c r="M104" s="476"/>
      <c r="N104" s="476"/>
      <c r="O104" s="476"/>
      <c r="P104" s="476"/>
      <c r="Q104" s="476"/>
      <c r="R104" s="476"/>
      <c r="S104" s="476"/>
      <c r="T104" s="476"/>
      <c r="U104" s="476"/>
      <c r="V104" s="476"/>
      <c r="W104" s="476"/>
      <c r="X104" s="476"/>
      <c r="Y104" s="476"/>
      <c r="Z104" s="476"/>
      <c r="AA104" s="476"/>
      <c r="AB104" s="476"/>
      <c r="AC104" s="476"/>
      <c r="AD104" s="476"/>
      <c r="AE104" s="476"/>
      <c r="AF104" s="476"/>
      <c r="AG104" s="476"/>
      <c r="AH104" s="476"/>
      <c r="AI104" s="476"/>
      <c r="AJ104" s="476"/>
      <c r="AK104" s="476"/>
      <c r="AL104" s="476"/>
      <c r="AM104" s="476"/>
      <c r="AN104" s="476"/>
      <c r="AO104" s="476"/>
      <c r="AP104" s="477" t="s">
        <v>486</v>
      </c>
      <c r="AQ104" s="477"/>
      <c r="AR104" s="477"/>
      <c r="AS104" s="477"/>
      <c r="AT104" s="477"/>
      <c r="AU104" s="477"/>
      <c r="AV104" s="477"/>
      <c r="AW104" s="477"/>
      <c r="AX104" s="477"/>
      <c r="AY104" s="477"/>
      <c r="AZ104" s="477"/>
      <c r="BA104" s="477"/>
      <c r="BB104" s="477"/>
      <c r="BC104" s="477"/>
      <c r="BD104" s="477"/>
      <c r="BE104" s="477"/>
      <c r="BF104" s="477"/>
      <c r="BG104" s="477"/>
      <c r="BH104" s="477"/>
      <c r="BI104" s="477"/>
      <c r="BJ104" s="477"/>
      <c r="BK104" s="477"/>
      <c r="BL104" s="477"/>
      <c r="BM104" s="477"/>
      <c r="BN104" s="477"/>
      <c r="BO104" s="477"/>
      <c r="BP104" s="477"/>
      <c r="BQ104" s="477"/>
      <c r="BR104" s="477"/>
      <c r="BS104" s="477"/>
      <c r="BT104" s="477"/>
      <c r="BU104" s="477"/>
      <c r="BV104" s="477"/>
      <c r="BW104" s="477"/>
      <c r="BX104" s="477"/>
      <c r="BY104" s="477"/>
      <c r="BZ104" s="477"/>
      <c r="CA104" s="477"/>
      <c r="CB104" s="477"/>
      <c r="CC104" s="477"/>
      <c r="CD104" s="477"/>
      <c r="CE104" s="477"/>
      <c r="CF104" s="477"/>
      <c r="CG104" s="477"/>
      <c r="CH104" s="477"/>
      <c r="CI104" s="477"/>
      <c r="CJ104" s="477"/>
      <c r="CK104" s="477"/>
      <c r="CL104" s="477"/>
      <c r="CM104" s="477"/>
      <c r="CN104" s="477"/>
      <c r="CO104" s="477"/>
      <c r="CP104" s="477"/>
      <c r="CQ104" s="477"/>
      <c r="CR104" s="477"/>
      <c r="CS104" s="477"/>
      <c r="CT104" s="477"/>
      <c r="CU104" s="477"/>
      <c r="CV104" s="477"/>
      <c r="CW104" s="477"/>
      <c r="CX104" s="477"/>
      <c r="CY104" s="477"/>
      <c r="CZ104" s="477"/>
      <c r="DA104" s="477"/>
    </row>
    <row r="105" spans="1:105" ht="10.5" customHeight="1" x14ac:dyDescent="0.25"/>
    <row r="106" spans="1:105" s="171" customFormat="1" ht="55.5" customHeight="1" x14ac:dyDescent="0.3">
      <c r="A106" s="478" t="s">
        <v>251</v>
      </c>
      <c r="B106" s="479"/>
      <c r="C106" s="479"/>
      <c r="D106" s="479"/>
      <c r="E106" s="479"/>
      <c r="F106" s="479"/>
      <c r="G106" s="480"/>
      <c r="H106" s="478" t="s">
        <v>303</v>
      </c>
      <c r="I106" s="479"/>
      <c r="J106" s="479"/>
      <c r="K106" s="479"/>
      <c r="L106" s="479"/>
      <c r="M106" s="479"/>
      <c r="N106" s="479"/>
      <c r="O106" s="479"/>
      <c r="P106" s="479"/>
      <c r="Q106" s="479"/>
      <c r="R106" s="479"/>
      <c r="S106" s="479"/>
      <c r="T106" s="479"/>
      <c r="U106" s="479"/>
      <c r="V106" s="479"/>
      <c r="W106" s="479"/>
      <c r="X106" s="479"/>
      <c r="Y106" s="479"/>
      <c r="Z106" s="479"/>
      <c r="AA106" s="479"/>
      <c r="AB106" s="479"/>
      <c r="AC106" s="479"/>
      <c r="AD106" s="479"/>
      <c r="AE106" s="479"/>
      <c r="AF106" s="479"/>
      <c r="AG106" s="479"/>
      <c r="AH106" s="479"/>
      <c r="AI106" s="479"/>
      <c r="AJ106" s="479"/>
      <c r="AK106" s="479"/>
      <c r="AL106" s="479"/>
      <c r="AM106" s="479"/>
      <c r="AN106" s="479"/>
      <c r="AO106" s="479"/>
      <c r="AP106" s="479"/>
      <c r="AQ106" s="479"/>
      <c r="AR106" s="479"/>
      <c r="AS106" s="479"/>
      <c r="AT106" s="479"/>
      <c r="AU106" s="479"/>
      <c r="AV106" s="479"/>
      <c r="AW106" s="479"/>
      <c r="AX106" s="479"/>
      <c r="AY106" s="479"/>
      <c r="AZ106" s="479"/>
      <c r="BA106" s="479"/>
      <c r="BB106" s="479"/>
      <c r="BC106" s="480"/>
      <c r="BD106" s="478" t="s">
        <v>663</v>
      </c>
      <c r="BE106" s="479"/>
      <c r="BF106" s="479"/>
      <c r="BG106" s="479"/>
      <c r="BH106" s="479"/>
      <c r="BI106" s="479"/>
      <c r="BJ106" s="479"/>
      <c r="BK106" s="479"/>
      <c r="BL106" s="479"/>
      <c r="BM106" s="479"/>
      <c r="BN106" s="479"/>
      <c r="BO106" s="479"/>
      <c r="BP106" s="479"/>
      <c r="BQ106" s="479"/>
      <c r="BR106" s="479"/>
      <c r="BS106" s="480"/>
      <c r="BT106" s="478" t="s">
        <v>664</v>
      </c>
      <c r="BU106" s="479"/>
      <c r="BV106" s="479"/>
      <c r="BW106" s="479"/>
      <c r="BX106" s="479"/>
      <c r="BY106" s="479"/>
      <c r="BZ106" s="479"/>
      <c r="CA106" s="479"/>
      <c r="CB106" s="479"/>
      <c r="CC106" s="479"/>
      <c r="CD106" s="480"/>
      <c r="CE106" s="478" t="s">
        <v>306</v>
      </c>
      <c r="CF106" s="479"/>
      <c r="CG106" s="479"/>
      <c r="CH106" s="479"/>
      <c r="CI106" s="479"/>
      <c r="CJ106" s="479"/>
      <c r="CK106" s="479"/>
      <c r="CL106" s="479"/>
      <c r="CM106" s="479"/>
      <c r="CN106" s="479"/>
      <c r="CO106" s="479"/>
      <c r="CP106" s="479"/>
      <c r="CQ106" s="479"/>
      <c r="CR106" s="479"/>
      <c r="CS106" s="479"/>
      <c r="CT106" s="479"/>
      <c r="CU106" s="479"/>
      <c r="CV106" s="479"/>
      <c r="CW106" s="479"/>
      <c r="CX106" s="479"/>
      <c r="CY106" s="479"/>
      <c r="CZ106" s="479"/>
      <c r="DA106" s="480"/>
    </row>
    <row r="107" spans="1:105" s="113" customFormat="1" ht="13.2" x14ac:dyDescent="0.3">
      <c r="A107" s="491">
        <v>1</v>
      </c>
      <c r="B107" s="491"/>
      <c r="C107" s="491"/>
      <c r="D107" s="491"/>
      <c r="E107" s="491"/>
      <c r="F107" s="491"/>
      <c r="G107" s="491"/>
      <c r="H107" s="491">
        <v>2</v>
      </c>
      <c r="I107" s="491"/>
      <c r="J107" s="491"/>
      <c r="K107" s="491"/>
      <c r="L107" s="491"/>
      <c r="M107" s="491"/>
      <c r="N107" s="491"/>
      <c r="O107" s="491"/>
      <c r="P107" s="491"/>
      <c r="Q107" s="491"/>
      <c r="R107" s="491"/>
      <c r="S107" s="491"/>
      <c r="T107" s="491"/>
      <c r="U107" s="491"/>
      <c r="V107" s="491"/>
      <c r="W107" s="491"/>
      <c r="X107" s="491"/>
      <c r="Y107" s="491"/>
      <c r="Z107" s="491"/>
      <c r="AA107" s="491"/>
      <c r="AB107" s="491"/>
      <c r="AC107" s="491"/>
      <c r="AD107" s="491"/>
      <c r="AE107" s="491"/>
      <c r="AF107" s="491"/>
      <c r="AG107" s="491"/>
      <c r="AH107" s="491"/>
      <c r="AI107" s="491"/>
      <c r="AJ107" s="491"/>
      <c r="AK107" s="491"/>
      <c r="AL107" s="491"/>
      <c r="AM107" s="491"/>
      <c r="AN107" s="491"/>
      <c r="AO107" s="491"/>
      <c r="AP107" s="491"/>
      <c r="AQ107" s="491"/>
      <c r="AR107" s="491"/>
      <c r="AS107" s="491"/>
      <c r="AT107" s="491"/>
      <c r="AU107" s="491"/>
      <c r="AV107" s="491"/>
      <c r="AW107" s="491"/>
      <c r="AX107" s="491"/>
      <c r="AY107" s="491"/>
      <c r="AZ107" s="491"/>
      <c r="BA107" s="491"/>
      <c r="BB107" s="491"/>
      <c r="BC107" s="491"/>
      <c r="BD107" s="491">
        <v>3</v>
      </c>
      <c r="BE107" s="491"/>
      <c r="BF107" s="491"/>
      <c r="BG107" s="491"/>
      <c r="BH107" s="491"/>
      <c r="BI107" s="491"/>
      <c r="BJ107" s="491"/>
      <c r="BK107" s="491"/>
      <c r="BL107" s="491"/>
      <c r="BM107" s="491"/>
      <c r="BN107" s="491"/>
      <c r="BO107" s="491"/>
      <c r="BP107" s="491"/>
      <c r="BQ107" s="491"/>
      <c r="BR107" s="491"/>
      <c r="BS107" s="491"/>
      <c r="BT107" s="491">
        <v>4</v>
      </c>
      <c r="BU107" s="491"/>
      <c r="BV107" s="491"/>
      <c r="BW107" s="491"/>
      <c r="BX107" s="491"/>
      <c r="BY107" s="491"/>
      <c r="BZ107" s="491"/>
      <c r="CA107" s="491"/>
      <c r="CB107" s="491"/>
      <c r="CC107" s="491"/>
      <c r="CD107" s="491"/>
      <c r="CE107" s="491">
        <v>5</v>
      </c>
      <c r="CF107" s="491"/>
      <c r="CG107" s="491"/>
      <c r="CH107" s="491"/>
      <c r="CI107" s="491"/>
      <c r="CJ107" s="491"/>
      <c r="CK107" s="491"/>
      <c r="CL107" s="491"/>
      <c r="CM107" s="491"/>
      <c r="CN107" s="491"/>
      <c r="CO107" s="491"/>
      <c r="CP107" s="491"/>
      <c r="CQ107" s="491"/>
      <c r="CR107" s="491"/>
      <c r="CS107" s="491"/>
      <c r="CT107" s="491"/>
      <c r="CU107" s="491"/>
      <c r="CV107" s="491"/>
      <c r="CW107" s="491"/>
      <c r="CX107" s="491"/>
      <c r="CY107" s="491"/>
      <c r="CZ107" s="491"/>
      <c r="DA107" s="491"/>
    </row>
    <row r="108" spans="1:105" s="114" customFormat="1" ht="30" customHeight="1" x14ac:dyDescent="0.3">
      <c r="A108" s="467" t="s">
        <v>276</v>
      </c>
      <c r="B108" s="467"/>
      <c r="C108" s="467"/>
      <c r="D108" s="467"/>
      <c r="E108" s="467"/>
      <c r="F108" s="467"/>
      <c r="G108" s="467"/>
      <c r="H108" s="492" t="s">
        <v>658</v>
      </c>
      <c r="I108" s="492"/>
      <c r="J108" s="492"/>
      <c r="K108" s="492"/>
      <c r="L108" s="492"/>
      <c r="M108" s="492"/>
      <c r="N108" s="492"/>
      <c r="O108" s="492"/>
      <c r="P108" s="492"/>
      <c r="Q108" s="492"/>
      <c r="R108" s="492"/>
      <c r="S108" s="492"/>
      <c r="T108" s="492"/>
      <c r="U108" s="492"/>
      <c r="V108" s="492"/>
      <c r="W108" s="492"/>
      <c r="X108" s="492"/>
      <c r="Y108" s="492"/>
      <c r="Z108" s="492"/>
      <c r="AA108" s="492"/>
      <c r="AB108" s="492"/>
      <c r="AC108" s="492"/>
      <c r="AD108" s="492"/>
      <c r="AE108" s="492"/>
      <c r="AF108" s="492"/>
      <c r="AG108" s="492"/>
      <c r="AH108" s="492"/>
      <c r="AI108" s="492"/>
      <c r="AJ108" s="492"/>
      <c r="AK108" s="492"/>
      <c r="AL108" s="492"/>
      <c r="AM108" s="492"/>
      <c r="AN108" s="492"/>
      <c r="AO108" s="492"/>
      <c r="AP108" s="492"/>
      <c r="AQ108" s="492"/>
      <c r="AR108" s="492"/>
      <c r="AS108" s="492"/>
      <c r="AT108" s="492"/>
      <c r="AU108" s="492"/>
      <c r="AV108" s="492"/>
      <c r="AW108" s="492"/>
      <c r="AX108" s="492"/>
      <c r="AY108" s="492"/>
      <c r="AZ108" s="492"/>
      <c r="BA108" s="492"/>
      <c r="BB108" s="492"/>
      <c r="BC108" s="492"/>
      <c r="BD108" s="538">
        <v>2248</v>
      </c>
      <c r="BE108" s="538"/>
      <c r="BF108" s="538"/>
      <c r="BG108" s="538"/>
      <c r="BH108" s="538"/>
      <c r="BI108" s="538"/>
      <c r="BJ108" s="538"/>
      <c r="BK108" s="538"/>
      <c r="BL108" s="538"/>
      <c r="BM108" s="538"/>
      <c r="BN108" s="538"/>
      <c r="BO108" s="538"/>
      <c r="BP108" s="538"/>
      <c r="BQ108" s="538"/>
      <c r="BR108" s="538"/>
      <c r="BS108" s="538"/>
      <c r="BT108" s="471">
        <v>10</v>
      </c>
      <c r="BU108" s="471"/>
      <c r="BV108" s="471"/>
      <c r="BW108" s="471"/>
      <c r="BX108" s="471"/>
      <c r="BY108" s="471"/>
      <c r="BZ108" s="471"/>
      <c r="CA108" s="471"/>
      <c r="CB108" s="471"/>
      <c r="CC108" s="471"/>
      <c r="CD108" s="471"/>
      <c r="CE108" s="538">
        <v>22480</v>
      </c>
      <c r="CF108" s="538"/>
      <c r="CG108" s="538"/>
      <c r="CH108" s="538"/>
      <c r="CI108" s="538"/>
      <c r="CJ108" s="538"/>
      <c r="CK108" s="538"/>
      <c r="CL108" s="538"/>
      <c r="CM108" s="538"/>
      <c r="CN108" s="538"/>
      <c r="CO108" s="538"/>
      <c r="CP108" s="538"/>
      <c r="CQ108" s="538"/>
      <c r="CR108" s="538"/>
      <c r="CS108" s="538"/>
      <c r="CT108" s="538"/>
      <c r="CU108" s="538"/>
      <c r="CV108" s="538"/>
      <c r="CW108" s="538"/>
      <c r="CX108" s="538"/>
      <c r="CY108" s="538"/>
      <c r="CZ108" s="538"/>
      <c r="DA108" s="538"/>
    </row>
    <row r="109" spans="1:105" s="114" customFormat="1" ht="15" customHeight="1" x14ac:dyDescent="0.3">
      <c r="A109" s="467"/>
      <c r="B109" s="467"/>
      <c r="C109" s="467"/>
      <c r="D109" s="467"/>
      <c r="E109" s="467"/>
      <c r="F109" s="467"/>
      <c r="G109" s="467"/>
      <c r="H109" s="498" t="s">
        <v>261</v>
      </c>
      <c r="I109" s="498"/>
      <c r="J109" s="498"/>
      <c r="K109" s="498"/>
      <c r="L109" s="498"/>
      <c r="M109" s="498"/>
      <c r="N109" s="498"/>
      <c r="O109" s="498"/>
      <c r="P109" s="498"/>
      <c r="Q109" s="498"/>
      <c r="R109" s="498"/>
      <c r="S109" s="498"/>
      <c r="T109" s="498"/>
      <c r="U109" s="498"/>
      <c r="V109" s="498"/>
      <c r="W109" s="498"/>
      <c r="X109" s="498"/>
      <c r="Y109" s="498"/>
      <c r="Z109" s="498"/>
      <c r="AA109" s="498"/>
      <c r="AB109" s="498"/>
      <c r="AC109" s="498"/>
      <c r="AD109" s="498"/>
      <c r="AE109" s="498"/>
      <c r="AF109" s="498"/>
      <c r="AG109" s="498"/>
      <c r="AH109" s="498"/>
      <c r="AI109" s="498"/>
      <c r="AJ109" s="498"/>
      <c r="AK109" s="498"/>
      <c r="AL109" s="498"/>
      <c r="AM109" s="498"/>
      <c r="AN109" s="498"/>
      <c r="AO109" s="498"/>
      <c r="AP109" s="498"/>
      <c r="AQ109" s="498"/>
      <c r="AR109" s="498"/>
      <c r="AS109" s="498"/>
      <c r="AT109" s="498"/>
      <c r="AU109" s="498"/>
      <c r="AV109" s="498"/>
      <c r="AW109" s="498"/>
      <c r="AX109" s="498"/>
      <c r="AY109" s="498"/>
      <c r="AZ109" s="498"/>
      <c r="BA109" s="498"/>
      <c r="BB109" s="498"/>
      <c r="BC109" s="499"/>
      <c r="BD109" s="471"/>
      <c r="BE109" s="471"/>
      <c r="BF109" s="471"/>
      <c r="BG109" s="471"/>
      <c r="BH109" s="471"/>
      <c r="BI109" s="471"/>
      <c r="BJ109" s="471"/>
      <c r="BK109" s="471"/>
      <c r="BL109" s="471"/>
      <c r="BM109" s="471"/>
      <c r="BN109" s="471"/>
      <c r="BO109" s="471"/>
      <c r="BP109" s="471"/>
      <c r="BQ109" s="471"/>
      <c r="BR109" s="471"/>
      <c r="BS109" s="471"/>
      <c r="BT109" s="471" t="s">
        <v>7</v>
      </c>
      <c r="BU109" s="471"/>
      <c r="BV109" s="471"/>
      <c r="BW109" s="471"/>
      <c r="BX109" s="471"/>
      <c r="BY109" s="471"/>
      <c r="BZ109" s="471"/>
      <c r="CA109" s="471"/>
      <c r="CB109" s="471"/>
      <c r="CC109" s="471"/>
      <c r="CD109" s="471"/>
      <c r="CE109" s="543">
        <f>SUM(CE108:CE108)</f>
        <v>22480</v>
      </c>
      <c r="CF109" s="543"/>
      <c r="CG109" s="543"/>
      <c r="CH109" s="543"/>
      <c r="CI109" s="543"/>
      <c r="CJ109" s="543"/>
      <c r="CK109" s="543"/>
      <c r="CL109" s="543"/>
      <c r="CM109" s="543"/>
      <c r="CN109" s="543"/>
      <c r="CO109" s="543"/>
      <c r="CP109" s="543"/>
      <c r="CQ109" s="543"/>
      <c r="CR109" s="543"/>
      <c r="CS109" s="543"/>
      <c r="CT109" s="543"/>
      <c r="CU109" s="543"/>
      <c r="CV109" s="543"/>
      <c r="CW109" s="543"/>
      <c r="CX109" s="543"/>
      <c r="CY109" s="543"/>
      <c r="CZ109" s="543"/>
      <c r="DA109" s="543"/>
    </row>
    <row r="110" spans="1:105" s="114" customFormat="1" ht="15" customHeight="1" x14ac:dyDescent="0.3">
      <c r="A110" s="163"/>
      <c r="B110" s="163"/>
      <c r="C110" s="163"/>
      <c r="D110" s="163"/>
      <c r="E110" s="163"/>
      <c r="F110" s="163"/>
      <c r="G110" s="163"/>
      <c r="H110" s="164"/>
      <c r="I110" s="164"/>
      <c r="J110" s="164"/>
      <c r="K110" s="164"/>
      <c r="L110" s="164"/>
      <c r="M110" s="164"/>
      <c r="N110" s="164"/>
      <c r="O110" s="164"/>
      <c r="P110" s="164"/>
      <c r="Q110" s="164"/>
      <c r="R110" s="164"/>
      <c r="S110" s="164"/>
      <c r="T110" s="164"/>
      <c r="U110" s="164"/>
      <c r="V110" s="164"/>
      <c r="W110" s="164"/>
      <c r="X110" s="164"/>
      <c r="Y110" s="164"/>
      <c r="Z110" s="164"/>
      <c r="AA110" s="164"/>
      <c r="AB110" s="164"/>
      <c r="AC110" s="164"/>
      <c r="AD110" s="164"/>
      <c r="AE110" s="164"/>
      <c r="AF110" s="164"/>
      <c r="AG110" s="164"/>
      <c r="AH110" s="164"/>
      <c r="AI110" s="164"/>
      <c r="AJ110" s="164"/>
      <c r="AK110" s="164"/>
      <c r="AL110" s="164"/>
      <c r="AM110" s="164"/>
      <c r="AN110" s="164"/>
      <c r="AO110" s="164"/>
      <c r="AP110" s="164"/>
      <c r="AQ110" s="164"/>
      <c r="AR110" s="164"/>
      <c r="AS110" s="164"/>
      <c r="AT110" s="164"/>
      <c r="AU110" s="164"/>
      <c r="AV110" s="164"/>
      <c r="AW110" s="164"/>
      <c r="AX110" s="164"/>
      <c r="AY110" s="164"/>
      <c r="AZ110" s="164"/>
      <c r="BA110" s="164"/>
      <c r="BB110" s="164"/>
      <c r="BC110" s="164"/>
      <c r="BD110" s="165"/>
      <c r="BE110" s="165"/>
      <c r="BF110" s="165"/>
      <c r="BG110" s="165"/>
      <c r="BH110" s="165"/>
      <c r="BI110" s="165"/>
      <c r="BJ110" s="165"/>
      <c r="BK110" s="165"/>
      <c r="BL110" s="165"/>
      <c r="BM110" s="165"/>
      <c r="BN110" s="165"/>
      <c r="BO110" s="165"/>
      <c r="BP110" s="165"/>
      <c r="BQ110" s="165"/>
      <c r="BR110" s="165"/>
      <c r="BS110" s="165"/>
      <c r="BT110" s="165"/>
      <c r="BU110" s="165"/>
      <c r="BV110" s="165"/>
      <c r="BW110" s="165"/>
      <c r="BX110" s="165"/>
      <c r="BY110" s="165"/>
      <c r="BZ110" s="165"/>
      <c r="CA110" s="165"/>
      <c r="CB110" s="165"/>
      <c r="CC110" s="165"/>
      <c r="CD110" s="165"/>
      <c r="CE110" s="168"/>
      <c r="CF110" s="168"/>
      <c r="CG110" s="168"/>
      <c r="CH110" s="168"/>
      <c r="CI110" s="168"/>
      <c r="CJ110" s="168"/>
      <c r="CK110" s="168"/>
      <c r="CL110" s="168"/>
      <c r="CM110" s="168"/>
      <c r="CN110" s="168"/>
      <c r="CO110" s="168"/>
      <c r="CP110" s="168"/>
      <c r="CQ110" s="168"/>
      <c r="CR110" s="168"/>
      <c r="CS110" s="168"/>
      <c r="CT110" s="168"/>
      <c r="CU110" s="168"/>
      <c r="CV110" s="168"/>
      <c r="CW110" s="168"/>
      <c r="CX110" s="168"/>
      <c r="CY110" s="168"/>
      <c r="CZ110" s="168"/>
      <c r="DA110" s="168"/>
    </row>
    <row r="111" spans="1:105" s="170" customFormat="1" ht="13.8" x14ac:dyDescent="0.25">
      <c r="A111" s="170" t="s">
        <v>248</v>
      </c>
      <c r="X111" s="475" t="s">
        <v>661</v>
      </c>
      <c r="Y111" s="475"/>
      <c r="Z111" s="475"/>
      <c r="AA111" s="475"/>
      <c r="AB111" s="475"/>
      <c r="AC111" s="475"/>
      <c r="AD111" s="475"/>
      <c r="AE111" s="475"/>
      <c r="AF111" s="475"/>
      <c r="AG111" s="475"/>
      <c r="AH111" s="475"/>
      <c r="AI111" s="475"/>
      <c r="AJ111" s="475"/>
      <c r="AK111" s="475"/>
      <c r="AL111" s="475"/>
      <c r="AM111" s="475"/>
      <c r="AN111" s="475"/>
      <c r="AO111" s="475"/>
      <c r="AP111" s="475"/>
      <c r="AQ111" s="475"/>
      <c r="AR111" s="475"/>
      <c r="AS111" s="475"/>
      <c r="AT111" s="475"/>
      <c r="AU111" s="475"/>
      <c r="AV111" s="475"/>
      <c r="AW111" s="475"/>
      <c r="AX111" s="475"/>
      <c r="AY111" s="475"/>
      <c r="AZ111" s="475"/>
      <c r="BA111" s="475"/>
      <c r="BB111" s="475"/>
      <c r="BC111" s="475"/>
      <c r="BD111" s="475"/>
      <c r="BE111" s="475"/>
      <c r="BF111" s="475"/>
      <c r="BG111" s="475"/>
      <c r="BH111" s="475"/>
      <c r="BI111" s="475"/>
      <c r="BJ111" s="475"/>
      <c r="BK111" s="475"/>
      <c r="BL111" s="475"/>
      <c r="BM111" s="475"/>
      <c r="BN111" s="475"/>
      <c r="BO111" s="475"/>
      <c r="BP111" s="475"/>
      <c r="BQ111" s="475"/>
      <c r="BR111" s="475"/>
      <c r="BS111" s="475"/>
      <c r="BT111" s="475"/>
      <c r="BU111" s="475"/>
      <c r="BV111" s="475"/>
      <c r="BW111" s="475"/>
      <c r="BX111" s="475"/>
      <c r="BY111" s="475"/>
      <c r="BZ111" s="475"/>
      <c r="CA111" s="475"/>
      <c r="CB111" s="475"/>
      <c r="CC111" s="475"/>
      <c r="CD111" s="475"/>
      <c r="CE111" s="475"/>
      <c r="CF111" s="475"/>
      <c r="CG111" s="475"/>
      <c r="CH111" s="475"/>
      <c r="CI111" s="475"/>
      <c r="CJ111" s="475"/>
      <c r="CK111" s="475"/>
      <c r="CL111" s="475"/>
      <c r="CM111" s="475"/>
      <c r="CN111" s="475"/>
      <c r="CO111" s="475"/>
      <c r="CP111" s="475"/>
      <c r="CQ111" s="475"/>
      <c r="CR111" s="475"/>
      <c r="CS111" s="475"/>
      <c r="CT111" s="475"/>
      <c r="CU111" s="475"/>
      <c r="CV111" s="475"/>
      <c r="CW111" s="475"/>
      <c r="CX111" s="475"/>
      <c r="CY111" s="475"/>
      <c r="CZ111" s="475"/>
      <c r="DA111" s="475"/>
    </row>
    <row r="112" spans="1:105" s="170" customFormat="1" ht="6" customHeight="1" x14ac:dyDescent="0.25">
      <c r="X112" s="110"/>
      <c r="Y112" s="110"/>
      <c r="Z112" s="110"/>
      <c r="AA112" s="110"/>
      <c r="AB112" s="110"/>
      <c r="AC112" s="110"/>
      <c r="AD112" s="110"/>
      <c r="AE112" s="110"/>
      <c r="AF112" s="110"/>
      <c r="AG112" s="110"/>
      <c r="AH112" s="110"/>
      <c r="AI112" s="110"/>
      <c r="AJ112" s="110"/>
      <c r="AK112" s="110"/>
      <c r="AL112" s="110"/>
      <c r="AM112" s="110"/>
      <c r="AN112" s="110"/>
      <c r="AO112" s="110"/>
      <c r="AP112" s="110"/>
      <c r="AQ112" s="110"/>
      <c r="AR112" s="110"/>
      <c r="AS112" s="110"/>
      <c r="AT112" s="110"/>
      <c r="AU112" s="110"/>
      <c r="AV112" s="110"/>
      <c r="AW112" s="110"/>
      <c r="AX112" s="110"/>
      <c r="AY112" s="110"/>
      <c r="AZ112" s="110"/>
      <c r="BA112" s="110"/>
      <c r="BB112" s="110"/>
      <c r="BC112" s="110"/>
      <c r="BD112" s="110"/>
      <c r="BE112" s="110"/>
      <c r="BF112" s="110"/>
      <c r="BG112" s="110"/>
      <c r="BH112" s="110"/>
      <c r="BI112" s="110"/>
      <c r="BJ112" s="110"/>
      <c r="BK112" s="110"/>
      <c r="BL112" s="110"/>
      <c r="BM112" s="110"/>
      <c r="BN112" s="110"/>
      <c r="BO112" s="110"/>
      <c r="BP112" s="110"/>
      <c r="BQ112" s="110"/>
      <c r="BR112" s="110"/>
      <c r="BS112" s="110"/>
      <c r="BT112" s="110"/>
      <c r="BU112" s="110"/>
      <c r="BV112" s="110"/>
      <c r="BW112" s="110"/>
      <c r="BX112" s="110"/>
      <c r="BY112" s="110"/>
      <c r="BZ112" s="110"/>
      <c r="CA112" s="110"/>
      <c r="CB112" s="110"/>
      <c r="CC112" s="110"/>
      <c r="CD112" s="110"/>
      <c r="CE112" s="110"/>
      <c r="CF112" s="110"/>
      <c r="CG112" s="110"/>
      <c r="CH112" s="110"/>
      <c r="CI112" s="110"/>
      <c r="CJ112" s="110"/>
      <c r="CK112" s="110"/>
      <c r="CL112" s="110"/>
      <c r="CM112" s="110"/>
      <c r="CN112" s="110"/>
      <c r="CO112" s="110"/>
      <c r="CP112" s="110"/>
      <c r="CQ112" s="110"/>
      <c r="CR112" s="110"/>
      <c r="CS112" s="110"/>
      <c r="CT112" s="110"/>
      <c r="CU112" s="110"/>
      <c r="CV112" s="110"/>
      <c r="CW112" s="110"/>
      <c r="CX112" s="110"/>
      <c r="CY112" s="110"/>
      <c r="CZ112" s="110"/>
      <c r="DA112" s="110"/>
    </row>
    <row r="113" spans="1:105" s="170" customFormat="1" ht="13.8" x14ac:dyDescent="0.25">
      <c r="A113" s="476" t="s">
        <v>249</v>
      </c>
      <c r="B113" s="476"/>
      <c r="C113" s="476"/>
      <c r="D113" s="476"/>
      <c r="E113" s="476"/>
      <c r="F113" s="476"/>
      <c r="G113" s="476"/>
      <c r="H113" s="476"/>
      <c r="I113" s="476"/>
      <c r="J113" s="476"/>
      <c r="K113" s="476"/>
      <c r="L113" s="476"/>
      <c r="M113" s="476"/>
      <c r="N113" s="476"/>
      <c r="O113" s="476"/>
      <c r="P113" s="476"/>
      <c r="Q113" s="476"/>
      <c r="R113" s="476"/>
      <c r="S113" s="476"/>
      <c r="T113" s="476"/>
      <c r="U113" s="476"/>
      <c r="V113" s="476"/>
      <c r="W113" s="476"/>
      <c r="X113" s="476"/>
      <c r="Y113" s="476"/>
      <c r="Z113" s="476"/>
      <c r="AA113" s="476"/>
      <c r="AB113" s="476"/>
      <c r="AC113" s="476"/>
      <c r="AD113" s="476"/>
      <c r="AE113" s="476"/>
      <c r="AF113" s="476"/>
      <c r="AG113" s="476"/>
      <c r="AH113" s="476"/>
      <c r="AI113" s="476"/>
      <c r="AJ113" s="476"/>
      <c r="AK113" s="476"/>
      <c r="AL113" s="476"/>
      <c r="AM113" s="476"/>
      <c r="AN113" s="476"/>
      <c r="AO113" s="476"/>
      <c r="AP113" s="477" t="s">
        <v>665</v>
      </c>
      <c r="AQ113" s="477"/>
      <c r="AR113" s="477"/>
      <c r="AS113" s="477"/>
      <c r="AT113" s="477"/>
      <c r="AU113" s="477"/>
      <c r="AV113" s="477"/>
      <c r="AW113" s="477"/>
      <c r="AX113" s="477"/>
      <c r="AY113" s="477"/>
      <c r="AZ113" s="477"/>
      <c r="BA113" s="477"/>
      <c r="BB113" s="477"/>
      <c r="BC113" s="477"/>
      <c r="BD113" s="477"/>
      <c r="BE113" s="477"/>
      <c r="BF113" s="477"/>
      <c r="BG113" s="477"/>
      <c r="BH113" s="477"/>
      <c r="BI113" s="477"/>
      <c r="BJ113" s="477"/>
      <c r="BK113" s="477"/>
      <c r="BL113" s="477"/>
      <c r="BM113" s="477"/>
      <c r="BN113" s="477"/>
      <c r="BO113" s="477"/>
      <c r="BP113" s="477"/>
      <c r="BQ113" s="477"/>
      <c r="BR113" s="477"/>
      <c r="BS113" s="477"/>
      <c r="BT113" s="477"/>
      <c r="BU113" s="477"/>
      <c r="BV113" s="477"/>
      <c r="BW113" s="477"/>
      <c r="BX113" s="477"/>
      <c r="BY113" s="477"/>
      <c r="BZ113" s="477"/>
      <c r="CA113" s="477"/>
      <c r="CB113" s="477"/>
      <c r="CC113" s="477"/>
      <c r="CD113" s="477"/>
      <c r="CE113" s="477"/>
      <c r="CF113" s="477"/>
      <c r="CG113" s="477"/>
      <c r="CH113" s="477"/>
      <c r="CI113" s="477"/>
      <c r="CJ113" s="477"/>
      <c r="CK113" s="477"/>
      <c r="CL113" s="477"/>
      <c r="CM113" s="477"/>
      <c r="CN113" s="477"/>
      <c r="CO113" s="477"/>
      <c r="CP113" s="477"/>
      <c r="CQ113" s="477"/>
      <c r="CR113" s="477"/>
      <c r="CS113" s="477"/>
      <c r="CT113" s="477"/>
      <c r="CU113" s="477"/>
      <c r="CV113" s="477"/>
      <c r="CW113" s="477"/>
      <c r="CX113" s="477"/>
      <c r="CY113" s="477"/>
      <c r="CZ113" s="477"/>
      <c r="DA113" s="477"/>
    </row>
    <row r="114" spans="1:105" ht="10.5" customHeight="1" x14ac:dyDescent="0.25"/>
    <row r="115" spans="1:105" s="171" customFormat="1" ht="55.5" customHeight="1" x14ac:dyDescent="0.3">
      <c r="A115" s="478" t="s">
        <v>251</v>
      </c>
      <c r="B115" s="479"/>
      <c r="C115" s="479"/>
      <c r="D115" s="479"/>
      <c r="E115" s="479"/>
      <c r="F115" s="479"/>
      <c r="G115" s="480"/>
      <c r="H115" s="478" t="s">
        <v>303</v>
      </c>
      <c r="I115" s="479"/>
      <c r="J115" s="479"/>
      <c r="K115" s="479"/>
      <c r="L115" s="479"/>
      <c r="M115" s="479"/>
      <c r="N115" s="479"/>
      <c r="O115" s="479"/>
      <c r="P115" s="479"/>
      <c r="Q115" s="479"/>
      <c r="R115" s="479"/>
      <c r="S115" s="479"/>
      <c r="T115" s="479"/>
      <c r="U115" s="479"/>
      <c r="V115" s="479"/>
      <c r="W115" s="479"/>
      <c r="X115" s="479"/>
      <c r="Y115" s="479"/>
      <c r="Z115" s="479"/>
      <c r="AA115" s="479"/>
      <c r="AB115" s="479"/>
      <c r="AC115" s="479"/>
      <c r="AD115" s="479"/>
      <c r="AE115" s="479"/>
      <c r="AF115" s="479"/>
      <c r="AG115" s="479"/>
      <c r="AH115" s="479"/>
      <c r="AI115" s="479"/>
      <c r="AJ115" s="479"/>
      <c r="AK115" s="479"/>
      <c r="AL115" s="479"/>
      <c r="AM115" s="479"/>
      <c r="AN115" s="479"/>
      <c r="AO115" s="479"/>
      <c r="AP115" s="479"/>
      <c r="AQ115" s="479"/>
      <c r="AR115" s="479"/>
      <c r="AS115" s="479"/>
      <c r="AT115" s="479"/>
      <c r="AU115" s="479"/>
      <c r="AV115" s="479"/>
      <c r="AW115" s="479"/>
      <c r="AX115" s="479"/>
      <c r="AY115" s="479"/>
      <c r="AZ115" s="479"/>
      <c r="BA115" s="479"/>
      <c r="BB115" s="479"/>
      <c r="BC115" s="480"/>
      <c r="BD115" s="478" t="s">
        <v>666</v>
      </c>
      <c r="BE115" s="479"/>
      <c r="BF115" s="479"/>
      <c r="BG115" s="479"/>
      <c r="BH115" s="479"/>
      <c r="BI115" s="479"/>
      <c r="BJ115" s="479"/>
      <c r="BK115" s="479"/>
      <c r="BL115" s="479"/>
      <c r="BM115" s="479"/>
      <c r="BN115" s="479"/>
      <c r="BO115" s="479"/>
      <c r="BP115" s="479"/>
      <c r="BQ115" s="479"/>
      <c r="BR115" s="479"/>
      <c r="BS115" s="480"/>
      <c r="BT115" s="478" t="s">
        <v>664</v>
      </c>
      <c r="BU115" s="479"/>
      <c r="BV115" s="479"/>
      <c r="BW115" s="479"/>
      <c r="BX115" s="479"/>
      <c r="BY115" s="479"/>
      <c r="BZ115" s="479"/>
      <c r="CA115" s="479"/>
      <c r="CB115" s="479"/>
      <c r="CC115" s="479"/>
      <c r="CD115" s="480"/>
      <c r="CE115" s="478" t="s">
        <v>663</v>
      </c>
      <c r="CF115" s="479"/>
      <c r="CG115" s="479"/>
      <c r="CH115" s="479"/>
      <c r="CI115" s="479"/>
      <c r="CJ115" s="479"/>
      <c r="CK115" s="479"/>
      <c r="CL115" s="479"/>
      <c r="CM115" s="479"/>
      <c r="CN115" s="479"/>
      <c r="CO115" s="479"/>
      <c r="CP115" s="479"/>
      <c r="CQ115" s="479"/>
      <c r="CR115" s="479"/>
      <c r="CS115" s="479"/>
      <c r="CT115" s="479"/>
      <c r="CU115" s="479"/>
      <c r="CV115" s="479"/>
      <c r="CW115" s="479"/>
      <c r="CX115" s="479"/>
      <c r="CY115" s="479"/>
      <c r="CZ115" s="479"/>
      <c r="DA115" s="480"/>
    </row>
    <row r="116" spans="1:105" s="113" customFormat="1" ht="13.2" x14ac:dyDescent="0.3">
      <c r="A116" s="491">
        <v>1</v>
      </c>
      <c r="B116" s="491"/>
      <c r="C116" s="491"/>
      <c r="D116" s="491"/>
      <c r="E116" s="491"/>
      <c r="F116" s="491"/>
      <c r="G116" s="491"/>
      <c r="H116" s="491">
        <v>2</v>
      </c>
      <c r="I116" s="491"/>
      <c r="J116" s="491"/>
      <c r="K116" s="491"/>
      <c r="L116" s="491"/>
      <c r="M116" s="491"/>
      <c r="N116" s="491"/>
      <c r="O116" s="491"/>
      <c r="P116" s="491"/>
      <c r="Q116" s="491"/>
      <c r="R116" s="491"/>
      <c r="S116" s="491"/>
      <c r="T116" s="491"/>
      <c r="U116" s="491"/>
      <c r="V116" s="491"/>
      <c r="W116" s="491"/>
      <c r="X116" s="491"/>
      <c r="Y116" s="491"/>
      <c r="Z116" s="491"/>
      <c r="AA116" s="491"/>
      <c r="AB116" s="491"/>
      <c r="AC116" s="491"/>
      <c r="AD116" s="491"/>
      <c r="AE116" s="491"/>
      <c r="AF116" s="491"/>
      <c r="AG116" s="491"/>
      <c r="AH116" s="491"/>
      <c r="AI116" s="491"/>
      <c r="AJ116" s="491"/>
      <c r="AK116" s="491"/>
      <c r="AL116" s="491"/>
      <c r="AM116" s="491"/>
      <c r="AN116" s="491"/>
      <c r="AO116" s="491"/>
      <c r="AP116" s="491"/>
      <c r="AQ116" s="491"/>
      <c r="AR116" s="491"/>
      <c r="AS116" s="491"/>
      <c r="AT116" s="491"/>
      <c r="AU116" s="491"/>
      <c r="AV116" s="491"/>
      <c r="AW116" s="491"/>
      <c r="AX116" s="491"/>
      <c r="AY116" s="491"/>
      <c r="AZ116" s="491"/>
      <c r="BA116" s="491"/>
      <c r="BB116" s="491"/>
      <c r="BC116" s="491"/>
      <c r="BD116" s="491">
        <v>3</v>
      </c>
      <c r="BE116" s="491"/>
      <c r="BF116" s="491"/>
      <c r="BG116" s="491"/>
      <c r="BH116" s="491"/>
      <c r="BI116" s="491"/>
      <c r="BJ116" s="491"/>
      <c r="BK116" s="491"/>
      <c r="BL116" s="491"/>
      <c r="BM116" s="491"/>
      <c r="BN116" s="491"/>
      <c r="BO116" s="491"/>
      <c r="BP116" s="491"/>
      <c r="BQ116" s="491"/>
      <c r="BR116" s="491"/>
      <c r="BS116" s="491"/>
      <c r="BT116" s="491">
        <v>4</v>
      </c>
      <c r="BU116" s="491"/>
      <c r="BV116" s="491"/>
      <c r="BW116" s="491"/>
      <c r="BX116" s="491"/>
      <c r="BY116" s="491"/>
      <c r="BZ116" s="491"/>
      <c r="CA116" s="491"/>
      <c r="CB116" s="491"/>
      <c r="CC116" s="491"/>
      <c r="CD116" s="491"/>
      <c r="CE116" s="491">
        <v>5</v>
      </c>
      <c r="CF116" s="491"/>
      <c r="CG116" s="491"/>
      <c r="CH116" s="491"/>
      <c r="CI116" s="491"/>
      <c r="CJ116" s="491"/>
      <c r="CK116" s="491"/>
      <c r="CL116" s="491"/>
      <c r="CM116" s="491"/>
      <c r="CN116" s="491"/>
      <c r="CO116" s="491"/>
      <c r="CP116" s="491"/>
      <c r="CQ116" s="491"/>
      <c r="CR116" s="491"/>
      <c r="CS116" s="491"/>
      <c r="CT116" s="491"/>
      <c r="CU116" s="491"/>
      <c r="CV116" s="491"/>
      <c r="CW116" s="491"/>
      <c r="CX116" s="491"/>
      <c r="CY116" s="491"/>
      <c r="CZ116" s="491"/>
      <c r="DA116" s="491"/>
    </row>
    <row r="117" spans="1:105" s="114" customFormat="1" ht="30" customHeight="1" x14ac:dyDescent="0.3">
      <c r="A117" s="467" t="s">
        <v>276</v>
      </c>
      <c r="B117" s="467"/>
      <c r="C117" s="467"/>
      <c r="D117" s="467"/>
      <c r="E117" s="467"/>
      <c r="F117" s="467"/>
      <c r="G117" s="467"/>
      <c r="H117" s="492" t="s">
        <v>658</v>
      </c>
      <c r="I117" s="492"/>
      <c r="J117" s="492"/>
      <c r="K117" s="492"/>
      <c r="L117" s="492"/>
      <c r="M117" s="492"/>
      <c r="N117" s="492"/>
      <c r="O117" s="492"/>
      <c r="P117" s="492"/>
      <c r="Q117" s="492"/>
      <c r="R117" s="492"/>
      <c r="S117" s="492"/>
      <c r="T117" s="492"/>
      <c r="U117" s="492"/>
      <c r="V117" s="492"/>
      <c r="W117" s="492"/>
      <c r="X117" s="492"/>
      <c r="Y117" s="492"/>
      <c r="Z117" s="492"/>
      <c r="AA117" s="492"/>
      <c r="AB117" s="492"/>
      <c r="AC117" s="492"/>
      <c r="AD117" s="492"/>
      <c r="AE117" s="492"/>
      <c r="AF117" s="492"/>
      <c r="AG117" s="492"/>
      <c r="AH117" s="492"/>
      <c r="AI117" s="492"/>
      <c r="AJ117" s="492"/>
      <c r="AK117" s="492"/>
      <c r="AL117" s="492"/>
      <c r="AM117" s="492"/>
      <c r="AN117" s="492"/>
      <c r="AO117" s="492"/>
      <c r="AP117" s="492"/>
      <c r="AQ117" s="492"/>
      <c r="AR117" s="492"/>
      <c r="AS117" s="492"/>
      <c r="AT117" s="492"/>
      <c r="AU117" s="492"/>
      <c r="AV117" s="492"/>
      <c r="AW117" s="492"/>
      <c r="AX117" s="492"/>
      <c r="AY117" s="492"/>
      <c r="AZ117" s="492"/>
      <c r="BA117" s="492"/>
      <c r="BB117" s="492"/>
      <c r="BC117" s="492"/>
      <c r="BD117" s="538">
        <v>2000</v>
      </c>
      <c r="BE117" s="538"/>
      <c r="BF117" s="538"/>
      <c r="BG117" s="538"/>
      <c r="BH117" s="538"/>
      <c r="BI117" s="538"/>
      <c r="BJ117" s="538"/>
      <c r="BK117" s="538"/>
      <c r="BL117" s="538"/>
      <c r="BM117" s="538"/>
      <c r="BN117" s="538"/>
      <c r="BO117" s="538"/>
      <c r="BP117" s="538"/>
      <c r="BQ117" s="538"/>
      <c r="BR117" s="538"/>
      <c r="BS117" s="538"/>
      <c r="BT117" s="471">
        <v>10</v>
      </c>
      <c r="BU117" s="471"/>
      <c r="BV117" s="471"/>
      <c r="BW117" s="471"/>
      <c r="BX117" s="471"/>
      <c r="BY117" s="471"/>
      <c r="BZ117" s="471"/>
      <c r="CA117" s="471"/>
      <c r="CB117" s="471"/>
      <c r="CC117" s="471"/>
      <c r="CD117" s="471"/>
      <c r="CE117" s="538">
        <f>BD117*BT117</f>
        <v>20000</v>
      </c>
      <c r="CF117" s="538"/>
      <c r="CG117" s="538"/>
      <c r="CH117" s="538"/>
      <c r="CI117" s="538"/>
      <c r="CJ117" s="538"/>
      <c r="CK117" s="538"/>
      <c r="CL117" s="538"/>
      <c r="CM117" s="538"/>
      <c r="CN117" s="538"/>
      <c r="CO117" s="538"/>
      <c r="CP117" s="538"/>
      <c r="CQ117" s="538"/>
      <c r="CR117" s="538"/>
      <c r="CS117" s="538"/>
      <c r="CT117" s="538"/>
      <c r="CU117" s="538"/>
      <c r="CV117" s="538"/>
      <c r="CW117" s="538"/>
      <c r="CX117" s="538"/>
      <c r="CY117" s="538"/>
      <c r="CZ117" s="538"/>
      <c r="DA117" s="538"/>
    </row>
    <row r="118" spans="1:105" s="114" customFormat="1" ht="15" customHeight="1" x14ac:dyDescent="0.3">
      <c r="A118" s="467"/>
      <c r="B118" s="467"/>
      <c r="C118" s="467"/>
      <c r="D118" s="467"/>
      <c r="E118" s="467"/>
      <c r="F118" s="467"/>
      <c r="G118" s="467"/>
      <c r="H118" s="498" t="s">
        <v>261</v>
      </c>
      <c r="I118" s="498"/>
      <c r="J118" s="498"/>
      <c r="K118" s="498"/>
      <c r="L118" s="498"/>
      <c r="M118" s="498"/>
      <c r="N118" s="498"/>
      <c r="O118" s="498"/>
      <c r="P118" s="498"/>
      <c r="Q118" s="498"/>
      <c r="R118" s="498"/>
      <c r="S118" s="498"/>
      <c r="T118" s="498"/>
      <c r="U118" s="498"/>
      <c r="V118" s="498"/>
      <c r="W118" s="498"/>
      <c r="X118" s="498"/>
      <c r="Y118" s="498"/>
      <c r="Z118" s="498"/>
      <c r="AA118" s="498"/>
      <c r="AB118" s="498"/>
      <c r="AC118" s="498"/>
      <c r="AD118" s="498"/>
      <c r="AE118" s="498"/>
      <c r="AF118" s="498"/>
      <c r="AG118" s="498"/>
      <c r="AH118" s="498"/>
      <c r="AI118" s="498"/>
      <c r="AJ118" s="498"/>
      <c r="AK118" s="498"/>
      <c r="AL118" s="498"/>
      <c r="AM118" s="498"/>
      <c r="AN118" s="498"/>
      <c r="AO118" s="498"/>
      <c r="AP118" s="498"/>
      <c r="AQ118" s="498"/>
      <c r="AR118" s="498"/>
      <c r="AS118" s="498"/>
      <c r="AT118" s="498"/>
      <c r="AU118" s="498"/>
      <c r="AV118" s="498"/>
      <c r="AW118" s="498"/>
      <c r="AX118" s="498"/>
      <c r="AY118" s="498"/>
      <c r="AZ118" s="498"/>
      <c r="BA118" s="498"/>
      <c r="BB118" s="498"/>
      <c r="BC118" s="499"/>
      <c r="BD118" s="471"/>
      <c r="BE118" s="471"/>
      <c r="BF118" s="471"/>
      <c r="BG118" s="471"/>
      <c r="BH118" s="471"/>
      <c r="BI118" s="471"/>
      <c r="BJ118" s="471"/>
      <c r="BK118" s="471"/>
      <c r="BL118" s="471"/>
      <c r="BM118" s="471"/>
      <c r="BN118" s="471"/>
      <c r="BO118" s="471"/>
      <c r="BP118" s="471"/>
      <c r="BQ118" s="471"/>
      <c r="BR118" s="471"/>
      <c r="BS118" s="471"/>
      <c r="BT118" s="471" t="s">
        <v>7</v>
      </c>
      <c r="BU118" s="471"/>
      <c r="BV118" s="471"/>
      <c r="BW118" s="471"/>
      <c r="BX118" s="471"/>
      <c r="BY118" s="471"/>
      <c r="BZ118" s="471"/>
      <c r="CA118" s="471"/>
      <c r="CB118" s="471"/>
      <c r="CC118" s="471"/>
      <c r="CD118" s="471"/>
      <c r="CE118" s="543">
        <f>SUM(CE117:CE117)</f>
        <v>20000</v>
      </c>
      <c r="CF118" s="543"/>
      <c r="CG118" s="543"/>
      <c r="CH118" s="543"/>
      <c r="CI118" s="543"/>
      <c r="CJ118" s="543"/>
      <c r="CK118" s="543"/>
      <c r="CL118" s="543"/>
      <c r="CM118" s="543"/>
      <c r="CN118" s="543"/>
      <c r="CO118" s="543"/>
      <c r="CP118" s="543"/>
      <c r="CQ118" s="543"/>
      <c r="CR118" s="543"/>
      <c r="CS118" s="543"/>
      <c r="CT118" s="543"/>
      <c r="CU118" s="543"/>
      <c r="CV118" s="543"/>
      <c r="CW118" s="543"/>
      <c r="CX118" s="543"/>
      <c r="CY118" s="543"/>
      <c r="CZ118" s="543"/>
      <c r="DA118" s="543"/>
    </row>
    <row r="119" spans="1:105" s="114" customFormat="1" ht="15" customHeight="1" x14ac:dyDescent="0.3">
      <c r="A119" s="163"/>
      <c r="B119" s="163"/>
      <c r="C119" s="163"/>
      <c r="D119" s="163"/>
      <c r="E119" s="163"/>
      <c r="F119" s="163"/>
      <c r="G119" s="163"/>
      <c r="H119" s="164"/>
      <c r="I119" s="164"/>
      <c r="J119" s="164"/>
      <c r="K119" s="164"/>
      <c r="L119" s="164"/>
      <c r="M119" s="164"/>
      <c r="N119" s="164"/>
      <c r="O119" s="164"/>
      <c r="P119" s="164"/>
      <c r="Q119" s="164"/>
      <c r="R119" s="164"/>
      <c r="S119" s="164"/>
      <c r="T119" s="164"/>
      <c r="U119" s="164"/>
      <c r="V119" s="164"/>
      <c r="W119" s="164"/>
      <c r="X119" s="164"/>
      <c r="Y119" s="164"/>
      <c r="Z119" s="164"/>
      <c r="AA119" s="164"/>
      <c r="AB119" s="164"/>
      <c r="AC119" s="164"/>
      <c r="AD119" s="164"/>
      <c r="AE119" s="164"/>
      <c r="AF119" s="164"/>
      <c r="AG119" s="164"/>
      <c r="AH119" s="164"/>
      <c r="AI119" s="164"/>
      <c r="AJ119" s="164"/>
      <c r="AK119" s="164"/>
      <c r="AL119" s="164"/>
      <c r="AM119" s="164"/>
      <c r="AN119" s="164"/>
      <c r="AO119" s="164"/>
      <c r="AP119" s="164"/>
      <c r="AQ119" s="164"/>
      <c r="AR119" s="164"/>
      <c r="AS119" s="164"/>
      <c r="AT119" s="164"/>
      <c r="AU119" s="164"/>
      <c r="AV119" s="164"/>
      <c r="AW119" s="164"/>
      <c r="AX119" s="164"/>
      <c r="AY119" s="164"/>
      <c r="AZ119" s="164"/>
      <c r="BA119" s="164"/>
      <c r="BB119" s="164"/>
      <c r="BC119" s="164"/>
      <c r="BD119" s="165"/>
      <c r="BE119" s="165"/>
      <c r="BF119" s="165"/>
      <c r="BG119" s="165"/>
      <c r="BH119" s="165"/>
      <c r="BI119" s="165"/>
      <c r="BJ119" s="165"/>
      <c r="BK119" s="165"/>
      <c r="BL119" s="165"/>
      <c r="BM119" s="165"/>
      <c r="BN119" s="165"/>
      <c r="BO119" s="165"/>
      <c r="BP119" s="165"/>
      <c r="BQ119" s="165"/>
      <c r="BR119" s="165"/>
      <c r="BS119" s="165"/>
      <c r="BT119" s="165"/>
      <c r="BU119" s="165"/>
      <c r="BV119" s="165"/>
      <c r="BW119" s="165"/>
      <c r="BX119" s="165"/>
      <c r="BY119" s="165"/>
      <c r="BZ119" s="165"/>
      <c r="CA119" s="165"/>
      <c r="CB119" s="165"/>
      <c r="CC119" s="165"/>
      <c r="CD119" s="165"/>
      <c r="CE119" s="168"/>
      <c r="CF119" s="168"/>
      <c r="CG119" s="168"/>
      <c r="CH119" s="168"/>
      <c r="CI119" s="168"/>
      <c r="CJ119" s="168"/>
      <c r="CK119" s="168"/>
      <c r="CL119" s="168"/>
      <c r="CM119" s="168"/>
      <c r="CN119" s="168"/>
      <c r="CO119" s="168"/>
      <c r="CP119" s="168"/>
      <c r="CQ119" s="168"/>
      <c r="CR119" s="168"/>
      <c r="CS119" s="168"/>
      <c r="CT119" s="168"/>
      <c r="CU119" s="168"/>
      <c r="CV119" s="168"/>
      <c r="CW119" s="168"/>
      <c r="CX119" s="168"/>
      <c r="CY119" s="168"/>
      <c r="CZ119" s="168"/>
      <c r="DA119" s="168"/>
    </row>
    <row r="120" spans="1:105" s="114" customFormat="1" ht="15" customHeight="1" x14ac:dyDescent="0.25">
      <c r="A120" s="170" t="s">
        <v>248</v>
      </c>
      <c r="B120" s="170"/>
      <c r="C120" s="170"/>
      <c r="D120" s="170"/>
      <c r="E120" s="170"/>
      <c r="F120" s="170"/>
      <c r="G120" s="170"/>
      <c r="H120" s="170"/>
      <c r="I120" s="170"/>
      <c r="J120" s="170"/>
      <c r="K120" s="170"/>
      <c r="L120" s="170"/>
      <c r="M120" s="170"/>
      <c r="N120" s="170"/>
      <c r="O120" s="170"/>
      <c r="P120" s="170"/>
      <c r="Q120" s="170"/>
      <c r="R120" s="170"/>
      <c r="S120" s="170"/>
      <c r="T120" s="170"/>
      <c r="U120" s="170"/>
      <c r="V120" s="170"/>
      <c r="W120" s="170"/>
      <c r="X120" s="475" t="s">
        <v>662</v>
      </c>
      <c r="Y120" s="475"/>
      <c r="Z120" s="475"/>
      <c r="AA120" s="475"/>
      <c r="AB120" s="475"/>
      <c r="AC120" s="475"/>
      <c r="AD120" s="475"/>
      <c r="AE120" s="475"/>
      <c r="AF120" s="475"/>
      <c r="AG120" s="475"/>
      <c r="AH120" s="475"/>
      <c r="AI120" s="475"/>
      <c r="AJ120" s="475"/>
      <c r="AK120" s="475"/>
      <c r="AL120" s="475"/>
      <c r="AM120" s="475"/>
      <c r="AN120" s="475"/>
      <c r="AO120" s="475"/>
      <c r="AP120" s="475"/>
      <c r="AQ120" s="475"/>
      <c r="AR120" s="475"/>
      <c r="AS120" s="475"/>
      <c r="AT120" s="475"/>
      <c r="AU120" s="475"/>
      <c r="AV120" s="475"/>
      <c r="AW120" s="475"/>
      <c r="AX120" s="475"/>
      <c r="AY120" s="475"/>
      <c r="AZ120" s="475"/>
      <c r="BA120" s="475"/>
      <c r="BB120" s="475"/>
      <c r="BC120" s="475"/>
      <c r="BD120" s="475"/>
      <c r="BE120" s="475"/>
      <c r="BF120" s="475"/>
      <c r="BG120" s="475"/>
      <c r="BH120" s="475"/>
      <c r="BI120" s="475"/>
      <c r="BJ120" s="475"/>
      <c r="BK120" s="475"/>
      <c r="BL120" s="475"/>
      <c r="BM120" s="475"/>
      <c r="BN120" s="475"/>
      <c r="BO120" s="475"/>
      <c r="BP120" s="475"/>
      <c r="BQ120" s="475"/>
      <c r="BR120" s="475"/>
      <c r="BS120" s="475"/>
      <c r="BT120" s="475"/>
      <c r="BU120" s="475"/>
      <c r="BV120" s="475"/>
      <c r="BW120" s="475"/>
      <c r="BX120" s="475"/>
      <c r="BY120" s="475"/>
      <c r="BZ120" s="475"/>
      <c r="CA120" s="475"/>
      <c r="CB120" s="475"/>
      <c r="CC120" s="475"/>
      <c r="CD120" s="475"/>
      <c r="CE120" s="475"/>
      <c r="CF120" s="475"/>
      <c r="CG120" s="475"/>
      <c r="CH120" s="475"/>
      <c r="CI120" s="475"/>
      <c r="CJ120" s="475"/>
      <c r="CK120" s="475"/>
      <c r="CL120" s="475"/>
      <c r="CM120" s="475"/>
      <c r="CN120" s="475"/>
      <c r="CO120" s="475"/>
      <c r="CP120" s="475"/>
      <c r="CQ120" s="475"/>
      <c r="CR120" s="475"/>
      <c r="CS120" s="475"/>
      <c r="CT120" s="475"/>
      <c r="CU120" s="475"/>
      <c r="CV120" s="475"/>
      <c r="CW120" s="475"/>
      <c r="CX120" s="475"/>
      <c r="CY120" s="475"/>
      <c r="CZ120" s="475"/>
      <c r="DA120" s="475"/>
    </row>
    <row r="121" spans="1:105" s="114" customFormat="1" ht="8.4" customHeight="1" x14ac:dyDescent="0.25">
      <c r="A121" s="170"/>
      <c r="B121" s="170"/>
      <c r="C121" s="170"/>
      <c r="D121" s="170"/>
      <c r="E121" s="170"/>
      <c r="F121" s="170"/>
      <c r="G121" s="170"/>
      <c r="H121" s="170"/>
      <c r="I121" s="170"/>
      <c r="J121" s="170"/>
      <c r="K121" s="170"/>
      <c r="L121" s="170"/>
      <c r="M121" s="170"/>
      <c r="N121" s="170"/>
      <c r="O121" s="170"/>
      <c r="P121" s="170"/>
      <c r="Q121" s="170"/>
      <c r="R121" s="170"/>
      <c r="S121" s="170"/>
      <c r="T121" s="170"/>
      <c r="U121" s="170"/>
      <c r="V121" s="170"/>
      <c r="W121" s="170"/>
      <c r="X121" s="110"/>
      <c r="Y121" s="110"/>
      <c r="Z121" s="110"/>
      <c r="AA121" s="110"/>
      <c r="AB121" s="110"/>
      <c r="AC121" s="110"/>
      <c r="AD121" s="110"/>
      <c r="AE121" s="110"/>
      <c r="AF121" s="110"/>
      <c r="AG121" s="110"/>
      <c r="AH121" s="110"/>
      <c r="AI121" s="110"/>
      <c r="AJ121" s="110"/>
      <c r="AK121" s="110"/>
      <c r="AL121" s="110"/>
      <c r="AM121" s="110"/>
      <c r="AN121" s="110"/>
      <c r="AO121" s="110"/>
      <c r="AP121" s="110"/>
      <c r="AQ121" s="110"/>
      <c r="AR121" s="110"/>
      <c r="AS121" s="110"/>
      <c r="AT121" s="110"/>
      <c r="AU121" s="110"/>
      <c r="AV121" s="110"/>
      <c r="AW121" s="110"/>
      <c r="AX121" s="110"/>
      <c r="AY121" s="110"/>
      <c r="AZ121" s="110"/>
      <c r="BA121" s="110"/>
      <c r="BB121" s="110"/>
      <c r="BC121" s="110"/>
      <c r="BD121" s="110"/>
      <c r="BE121" s="110"/>
      <c r="BF121" s="110"/>
      <c r="BG121" s="110"/>
      <c r="BH121" s="110"/>
      <c r="BI121" s="110"/>
      <c r="BJ121" s="110"/>
      <c r="BK121" s="110"/>
      <c r="BL121" s="110"/>
      <c r="BM121" s="110"/>
      <c r="BN121" s="110"/>
      <c r="BO121" s="110"/>
      <c r="BP121" s="110"/>
      <c r="BQ121" s="110"/>
      <c r="BR121" s="110"/>
      <c r="BS121" s="110"/>
      <c r="BT121" s="110"/>
      <c r="BU121" s="110"/>
      <c r="BV121" s="110"/>
      <c r="BW121" s="110"/>
      <c r="BX121" s="110"/>
      <c r="BY121" s="110"/>
      <c r="BZ121" s="110"/>
      <c r="CA121" s="110"/>
      <c r="CB121" s="110"/>
      <c r="CC121" s="110"/>
      <c r="CD121" s="110"/>
      <c r="CE121" s="110"/>
      <c r="CF121" s="110"/>
      <c r="CG121" s="110"/>
      <c r="CH121" s="110"/>
      <c r="CI121" s="110"/>
      <c r="CJ121" s="110"/>
      <c r="CK121" s="110"/>
      <c r="CL121" s="110"/>
      <c r="CM121" s="110"/>
      <c r="CN121" s="110"/>
      <c r="CO121" s="110"/>
      <c r="CP121" s="110"/>
      <c r="CQ121" s="110"/>
      <c r="CR121" s="110"/>
      <c r="CS121" s="110"/>
      <c r="CT121" s="110"/>
      <c r="CU121" s="110"/>
      <c r="CV121" s="110"/>
      <c r="CW121" s="110"/>
      <c r="CX121" s="110"/>
      <c r="CY121" s="110"/>
      <c r="CZ121" s="110"/>
      <c r="DA121" s="110"/>
    </row>
    <row r="122" spans="1:105" s="114" customFormat="1" ht="15" customHeight="1" x14ac:dyDescent="0.25">
      <c r="A122" s="476" t="s">
        <v>249</v>
      </c>
      <c r="B122" s="476"/>
      <c r="C122" s="476"/>
      <c r="D122" s="476"/>
      <c r="E122" s="476"/>
      <c r="F122" s="476"/>
      <c r="G122" s="476"/>
      <c r="H122" s="476"/>
      <c r="I122" s="476"/>
      <c r="J122" s="476"/>
      <c r="K122" s="476"/>
      <c r="L122" s="476"/>
      <c r="M122" s="476"/>
      <c r="N122" s="476"/>
      <c r="O122" s="476"/>
      <c r="P122" s="476"/>
      <c r="Q122" s="476"/>
      <c r="R122" s="476"/>
      <c r="S122" s="476"/>
      <c r="T122" s="476"/>
      <c r="U122" s="476"/>
      <c r="V122" s="476"/>
      <c r="W122" s="476"/>
      <c r="X122" s="476"/>
      <c r="Y122" s="476"/>
      <c r="Z122" s="476"/>
      <c r="AA122" s="476"/>
      <c r="AB122" s="476"/>
      <c r="AC122" s="476"/>
      <c r="AD122" s="476"/>
      <c r="AE122" s="476"/>
      <c r="AF122" s="476"/>
      <c r="AG122" s="476"/>
      <c r="AH122" s="476"/>
      <c r="AI122" s="476"/>
      <c r="AJ122" s="476"/>
      <c r="AK122" s="476"/>
      <c r="AL122" s="476"/>
      <c r="AM122" s="476"/>
      <c r="AN122" s="476"/>
      <c r="AO122" s="476"/>
      <c r="AP122" s="477" t="s">
        <v>486</v>
      </c>
      <c r="AQ122" s="477"/>
      <c r="AR122" s="477"/>
      <c r="AS122" s="477"/>
      <c r="AT122" s="477"/>
      <c r="AU122" s="477"/>
      <c r="AV122" s="477"/>
      <c r="AW122" s="477"/>
      <c r="AX122" s="477"/>
      <c r="AY122" s="477"/>
      <c r="AZ122" s="477"/>
      <c r="BA122" s="477"/>
      <c r="BB122" s="477"/>
      <c r="BC122" s="477"/>
      <c r="BD122" s="477"/>
      <c r="BE122" s="477"/>
      <c r="BF122" s="477"/>
      <c r="BG122" s="477"/>
      <c r="BH122" s="477"/>
      <c r="BI122" s="477"/>
      <c r="BJ122" s="477"/>
      <c r="BK122" s="477"/>
      <c r="BL122" s="477"/>
      <c r="BM122" s="477"/>
      <c r="BN122" s="477"/>
      <c r="BO122" s="477"/>
      <c r="BP122" s="477"/>
      <c r="BQ122" s="477"/>
      <c r="BR122" s="477"/>
      <c r="BS122" s="477"/>
      <c r="BT122" s="477"/>
      <c r="BU122" s="477"/>
      <c r="BV122" s="477"/>
      <c r="BW122" s="477"/>
      <c r="BX122" s="477"/>
      <c r="BY122" s="477"/>
      <c r="BZ122" s="477"/>
      <c r="CA122" s="477"/>
      <c r="CB122" s="477"/>
      <c r="CC122" s="477"/>
      <c r="CD122" s="477"/>
      <c r="CE122" s="477"/>
      <c r="CF122" s="477"/>
      <c r="CG122" s="477"/>
      <c r="CH122" s="477"/>
      <c r="CI122" s="477"/>
      <c r="CJ122" s="477"/>
      <c r="CK122" s="477"/>
      <c r="CL122" s="477"/>
      <c r="CM122" s="477"/>
      <c r="CN122" s="477"/>
      <c r="CO122" s="477"/>
      <c r="CP122" s="477"/>
      <c r="CQ122" s="477"/>
      <c r="CR122" s="477"/>
      <c r="CS122" s="477"/>
      <c r="CT122" s="477"/>
      <c r="CU122" s="477"/>
      <c r="CV122" s="477"/>
      <c r="CW122" s="477"/>
      <c r="CX122" s="477"/>
      <c r="CY122" s="477"/>
      <c r="CZ122" s="477"/>
      <c r="DA122" s="477"/>
    </row>
    <row r="123" spans="1:105" s="114" customFormat="1" ht="15" customHeight="1" x14ac:dyDescent="0.25">
      <c r="A123" s="107"/>
      <c r="B123" s="107"/>
      <c r="C123" s="107"/>
      <c r="D123" s="107"/>
      <c r="E123" s="107"/>
      <c r="F123" s="107"/>
      <c r="G123" s="107"/>
      <c r="H123" s="107"/>
      <c r="I123" s="107"/>
      <c r="J123" s="107"/>
      <c r="K123" s="107"/>
      <c r="L123" s="107"/>
      <c r="M123" s="107"/>
      <c r="N123" s="107"/>
      <c r="O123" s="107"/>
      <c r="P123" s="107"/>
      <c r="Q123" s="107"/>
      <c r="R123" s="107"/>
      <c r="S123" s="107"/>
      <c r="T123" s="107"/>
      <c r="U123" s="107"/>
      <c r="V123" s="107"/>
      <c r="W123" s="107"/>
      <c r="X123" s="107"/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  <c r="AS123" s="107"/>
      <c r="AT123" s="107"/>
      <c r="AU123" s="107"/>
      <c r="AV123" s="107"/>
      <c r="AW123" s="107"/>
      <c r="AX123" s="107"/>
      <c r="AY123" s="107"/>
      <c r="AZ123" s="107"/>
      <c r="BA123" s="107"/>
      <c r="BB123" s="107"/>
      <c r="BC123" s="107"/>
      <c r="BD123" s="107"/>
      <c r="BE123" s="107"/>
      <c r="BF123" s="107"/>
      <c r="BG123" s="107"/>
      <c r="BH123" s="107"/>
      <c r="BI123" s="107"/>
      <c r="BJ123" s="107"/>
      <c r="BK123" s="107"/>
      <c r="BL123" s="107"/>
      <c r="BM123" s="107"/>
      <c r="BN123" s="107"/>
      <c r="BO123" s="107"/>
      <c r="BP123" s="107"/>
      <c r="BQ123" s="107"/>
      <c r="BR123" s="107"/>
      <c r="BS123" s="107"/>
      <c r="BT123" s="107"/>
      <c r="BU123" s="107"/>
      <c r="BV123" s="107"/>
      <c r="BW123" s="107"/>
      <c r="BX123" s="107"/>
      <c r="BY123" s="107"/>
      <c r="BZ123" s="107"/>
      <c r="CA123" s="107"/>
      <c r="CB123" s="107"/>
      <c r="CC123" s="107"/>
      <c r="CD123" s="107"/>
      <c r="CE123" s="107"/>
      <c r="CF123" s="107"/>
      <c r="CG123" s="107"/>
      <c r="CH123" s="107"/>
      <c r="CI123" s="107"/>
      <c r="CJ123" s="107"/>
      <c r="CK123" s="107"/>
      <c r="CL123" s="107"/>
      <c r="CM123" s="107"/>
      <c r="CN123" s="107"/>
      <c r="CO123" s="107"/>
      <c r="CP123" s="107"/>
      <c r="CQ123" s="107"/>
      <c r="CR123" s="107"/>
      <c r="CS123" s="107"/>
      <c r="CT123" s="107"/>
      <c r="CU123" s="107"/>
      <c r="CV123" s="107"/>
      <c r="CW123" s="107"/>
      <c r="CX123" s="107"/>
      <c r="CY123" s="107"/>
      <c r="CZ123" s="107"/>
      <c r="DA123" s="107"/>
    </row>
    <row r="124" spans="1:105" s="114" customFormat="1" ht="22.2" customHeight="1" x14ac:dyDescent="0.3">
      <c r="A124" s="478" t="s">
        <v>251</v>
      </c>
      <c r="B124" s="479"/>
      <c r="C124" s="479"/>
      <c r="D124" s="479"/>
      <c r="E124" s="479"/>
      <c r="F124" s="479"/>
      <c r="G124" s="480"/>
      <c r="H124" s="478" t="s">
        <v>303</v>
      </c>
      <c r="I124" s="479"/>
      <c r="J124" s="479"/>
      <c r="K124" s="479"/>
      <c r="L124" s="479"/>
      <c r="M124" s="479"/>
      <c r="N124" s="479"/>
      <c r="O124" s="479"/>
      <c r="P124" s="479"/>
      <c r="Q124" s="479"/>
      <c r="R124" s="479"/>
      <c r="S124" s="479"/>
      <c r="T124" s="479"/>
      <c r="U124" s="479"/>
      <c r="V124" s="479"/>
      <c r="W124" s="479"/>
      <c r="X124" s="479"/>
      <c r="Y124" s="479"/>
      <c r="Z124" s="479"/>
      <c r="AA124" s="479"/>
      <c r="AB124" s="479"/>
      <c r="AC124" s="479"/>
      <c r="AD124" s="479"/>
      <c r="AE124" s="479"/>
      <c r="AF124" s="479"/>
      <c r="AG124" s="479"/>
      <c r="AH124" s="479"/>
      <c r="AI124" s="479"/>
      <c r="AJ124" s="479"/>
      <c r="AK124" s="479"/>
      <c r="AL124" s="479"/>
      <c r="AM124" s="479"/>
      <c r="AN124" s="479"/>
      <c r="AO124" s="479"/>
      <c r="AP124" s="479"/>
      <c r="AQ124" s="479"/>
      <c r="AR124" s="479"/>
      <c r="AS124" s="479"/>
      <c r="AT124" s="479"/>
      <c r="AU124" s="479"/>
      <c r="AV124" s="479"/>
      <c r="AW124" s="479"/>
      <c r="AX124" s="479"/>
      <c r="AY124" s="479"/>
      <c r="AZ124" s="479"/>
      <c r="BA124" s="479"/>
      <c r="BB124" s="479"/>
      <c r="BC124" s="480"/>
      <c r="BD124" s="478" t="s">
        <v>666</v>
      </c>
      <c r="BE124" s="479"/>
      <c r="BF124" s="479"/>
      <c r="BG124" s="479"/>
      <c r="BH124" s="479"/>
      <c r="BI124" s="479"/>
      <c r="BJ124" s="479"/>
      <c r="BK124" s="479"/>
      <c r="BL124" s="479"/>
      <c r="BM124" s="479"/>
      <c r="BN124" s="479"/>
      <c r="BO124" s="479"/>
      <c r="BP124" s="479"/>
      <c r="BQ124" s="479"/>
      <c r="BR124" s="479"/>
      <c r="BS124" s="480"/>
      <c r="BT124" s="478" t="s">
        <v>667</v>
      </c>
      <c r="BU124" s="479"/>
      <c r="BV124" s="479"/>
      <c r="BW124" s="479"/>
      <c r="BX124" s="479"/>
      <c r="BY124" s="479"/>
      <c r="BZ124" s="479"/>
      <c r="CA124" s="479"/>
      <c r="CB124" s="479"/>
      <c r="CC124" s="479"/>
      <c r="CD124" s="480"/>
      <c r="CE124" s="478" t="s">
        <v>668</v>
      </c>
      <c r="CF124" s="479"/>
      <c r="CG124" s="479"/>
      <c r="CH124" s="479"/>
      <c r="CI124" s="479"/>
      <c r="CJ124" s="479"/>
      <c r="CK124" s="479"/>
      <c r="CL124" s="479"/>
      <c r="CM124" s="479"/>
      <c r="CN124" s="479"/>
      <c r="CO124" s="479"/>
      <c r="CP124" s="479"/>
      <c r="CQ124" s="479"/>
      <c r="CR124" s="479"/>
      <c r="CS124" s="479"/>
      <c r="CT124" s="479"/>
      <c r="CU124" s="479"/>
      <c r="CV124" s="479"/>
      <c r="CW124" s="479"/>
      <c r="CX124" s="479"/>
      <c r="CY124" s="479"/>
      <c r="CZ124" s="479"/>
      <c r="DA124" s="480"/>
    </row>
    <row r="125" spans="1:105" s="114" customFormat="1" ht="15" customHeight="1" x14ac:dyDescent="0.3">
      <c r="A125" s="491">
        <v>1</v>
      </c>
      <c r="B125" s="491"/>
      <c r="C125" s="491"/>
      <c r="D125" s="491"/>
      <c r="E125" s="491"/>
      <c r="F125" s="491"/>
      <c r="G125" s="491"/>
      <c r="H125" s="491">
        <v>2</v>
      </c>
      <c r="I125" s="491"/>
      <c r="J125" s="491"/>
      <c r="K125" s="491"/>
      <c r="L125" s="491"/>
      <c r="M125" s="491"/>
      <c r="N125" s="491"/>
      <c r="O125" s="491"/>
      <c r="P125" s="491"/>
      <c r="Q125" s="491"/>
      <c r="R125" s="491"/>
      <c r="S125" s="491"/>
      <c r="T125" s="491"/>
      <c r="U125" s="491"/>
      <c r="V125" s="491"/>
      <c r="W125" s="491"/>
      <c r="X125" s="491"/>
      <c r="Y125" s="491"/>
      <c r="Z125" s="491"/>
      <c r="AA125" s="491"/>
      <c r="AB125" s="491"/>
      <c r="AC125" s="491"/>
      <c r="AD125" s="491"/>
      <c r="AE125" s="491"/>
      <c r="AF125" s="491"/>
      <c r="AG125" s="491"/>
      <c r="AH125" s="491"/>
      <c r="AI125" s="491"/>
      <c r="AJ125" s="491"/>
      <c r="AK125" s="491"/>
      <c r="AL125" s="491"/>
      <c r="AM125" s="491"/>
      <c r="AN125" s="491"/>
      <c r="AO125" s="491"/>
      <c r="AP125" s="491"/>
      <c r="AQ125" s="491"/>
      <c r="AR125" s="491"/>
      <c r="AS125" s="491"/>
      <c r="AT125" s="491"/>
      <c r="AU125" s="491"/>
      <c r="AV125" s="491"/>
      <c r="AW125" s="491"/>
      <c r="AX125" s="491"/>
      <c r="AY125" s="491"/>
      <c r="AZ125" s="491"/>
      <c r="BA125" s="491"/>
      <c r="BB125" s="491"/>
      <c r="BC125" s="491"/>
      <c r="BD125" s="491">
        <v>3</v>
      </c>
      <c r="BE125" s="491"/>
      <c r="BF125" s="491"/>
      <c r="BG125" s="491"/>
      <c r="BH125" s="491"/>
      <c r="BI125" s="491"/>
      <c r="BJ125" s="491"/>
      <c r="BK125" s="491"/>
      <c r="BL125" s="491"/>
      <c r="BM125" s="491"/>
      <c r="BN125" s="491"/>
      <c r="BO125" s="491"/>
      <c r="BP125" s="491"/>
      <c r="BQ125" s="491"/>
      <c r="BR125" s="491"/>
      <c r="BS125" s="491"/>
      <c r="BT125" s="491">
        <v>4</v>
      </c>
      <c r="BU125" s="491"/>
      <c r="BV125" s="491"/>
      <c r="BW125" s="491"/>
      <c r="BX125" s="491"/>
      <c r="BY125" s="491"/>
      <c r="BZ125" s="491"/>
      <c r="CA125" s="491"/>
      <c r="CB125" s="491"/>
      <c r="CC125" s="491"/>
      <c r="CD125" s="491"/>
      <c r="CE125" s="491">
        <v>5</v>
      </c>
      <c r="CF125" s="491"/>
      <c r="CG125" s="491"/>
      <c r="CH125" s="491"/>
      <c r="CI125" s="491"/>
      <c r="CJ125" s="491"/>
      <c r="CK125" s="491"/>
      <c r="CL125" s="491"/>
      <c r="CM125" s="491"/>
      <c r="CN125" s="491"/>
      <c r="CO125" s="491"/>
      <c r="CP125" s="491"/>
      <c r="CQ125" s="491"/>
      <c r="CR125" s="491"/>
      <c r="CS125" s="491"/>
      <c r="CT125" s="491"/>
      <c r="CU125" s="491"/>
      <c r="CV125" s="491"/>
      <c r="CW125" s="491"/>
      <c r="CX125" s="491"/>
      <c r="CY125" s="491"/>
      <c r="CZ125" s="491"/>
      <c r="DA125" s="491"/>
    </row>
    <row r="126" spans="1:105" s="114" customFormat="1" ht="15" customHeight="1" x14ac:dyDescent="0.3">
      <c r="A126" s="467" t="s">
        <v>276</v>
      </c>
      <c r="B126" s="467"/>
      <c r="C126" s="467"/>
      <c r="D126" s="467"/>
      <c r="E126" s="467"/>
      <c r="F126" s="467"/>
      <c r="G126" s="467"/>
      <c r="H126" s="492" t="s">
        <v>686</v>
      </c>
      <c r="I126" s="492"/>
      <c r="J126" s="492"/>
      <c r="K126" s="492"/>
      <c r="L126" s="492"/>
      <c r="M126" s="492"/>
      <c r="N126" s="492"/>
      <c r="O126" s="492"/>
      <c r="P126" s="492"/>
      <c r="Q126" s="492"/>
      <c r="R126" s="492"/>
      <c r="S126" s="492"/>
      <c r="T126" s="492"/>
      <c r="U126" s="492"/>
      <c r="V126" s="492"/>
      <c r="W126" s="492"/>
      <c r="X126" s="492"/>
      <c r="Y126" s="492"/>
      <c r="Z126" s="492"/>
      <c r="AA126" s="492"/>
      <c r="AB126" s="492"/>
      <c r="AC126" s="492"/>
      <c r="AD126" s="492"/>
      <c r="AE126" s="492"/>
      <c r="AF126" s="492"/>
      <c r="AG126" s="492"/>
      <c r="AH126" s="492"/>
      <c r="AI126" s="492"/>
      <c r="AJ126" s="492"/>
      <c r="AK126" s="492"/>
      <c r="AL126" s="492"/>
      <c r="AM126" s="492"/>
      <c r="AN126" s="492"/>
      <c r="AO126" s="492"/>
      <c r="AP126" s="492"/>
      <c r="AQ126" s="492"/>
      <c r="AR126" s="492"/>
      <c r="AS126" s="492"/>
      <c r="AT126" s="492"/>
      <c r="AU126" s="492"/>
      <c r="AV126" s="492"/>
      <c r="AW126" s="492"/>
      <c r="AX126" s="492"/>
      <c r="AY126" s="492"/>
      <c r="AZ126" s="492"/>
      <c r="BA126" s="492"/>
      <c r="BB126" s="492"/>
      <c r="BC126" s="492"/>
      <c r="BD126" s="538">
        <v>35000</v>
      </c>
      <c r="BE126" s="538"/>
      <c r="BF126" s="538"/>
      <c r="BG126" s="538"/>
      <c r="BH126" s="538"/>
      <c r="BI126" s="538"/>
      <c r="BJ126" s="538"/>
      <c r="BK126" s="538"/>
      <c r="BL126" s="538"/>
      <c r="BM126" s="538"/>
      <c r="BN126" s="538"/>
      <c r="BO126" s="538"/>
      <c r="BP126" s="538"/>
      <c r="BQ126" s="538"/>
      <c r="BR126" s="538"/>
      <c r="BS126" s="538"/>
      <c r="BT126" s="471">
        <v>2</v>
      </c>
      <c r="BU126" s="471"/>
      <c r="BV126" s="471"/>
      <c r="BW126" s="471"/>
      <c r="BX126" s="471"/>
      <c r="BY126" s="471"/>
      <c r="BZ126" s="471"/>
      <c r="CA126" s="471"/>
      <c r="CB126" s="471"/>
      <c r="CC126" s="471"/>
      <c r="CD126" s="471"/>
      <c r="CE126" s="472">
        <f>BD126*BT126</f>
        <v>70000</v>
      </c>
      <c r="CF126" s="472"/>
      <c r="CG126" s="472"/>
      <c r="CH126" s="472"/>
      <c r="CI126" s="472"/>
      <c r="CJ126" s="472"/>
      <c r="CK126" s="472"/>
      <c r="CL126" s="472"/>
      <c r="CM126" s="472"/>
      <c r="CN126" s="472"/>
      <c r="CO126" s="472"/>
      <c r="CP126" s="472"/>
      <c r="CQ126" s="472"/>
      <c r="CR126" s="472"/>
      <c r="CS126" s="472"/>
      <c r="CT126" s="472"/>
      <c r="CU126" s="472"/>
      <c r="CV126" s="472"/>
      <c r="CW126" s="472"/>
      <c r="CX126" s="472"/>
      <c r="CY126" s="472"/>
      <c r="CZ126" s="472"/>
      <c r="DA126" s="472"/>
    </row>
    <row r="127" spans="1:105" s="114" customFormat="1" ht="15" customHeight="1" x14ac:dyDescent="0.3">
      <c r="A127" s="467" t="s">
        <v>276</v>
      </c>
      <c r="B127" s="467"/>
      <c r="C127" s="467"/>
      <c r="D127" s="467"/>
      <c r="E127" s="467"/>
      <c r="F127" s="467"/>
      <c r="G127" s="467"/>
      <c r="H127" s="492" t="s">
        <v>687</v>
      </c>
      <c r="I127" s="492"/>
      <c r="J127" s="492"/>
      <c r="K127" s="492"/>
      <c r="L127" s="492"/>
      <c r="M127" s="492"/>
      <c r="N127" s="492"/>
      <c r="O127" s="492"/>
      <c r="P127" s="492"/>
      <c r="Q127" s="492"/>
      <c r="R127" s="492"/>
      <c r="S127" s="492"/>
      <c r="T127" s="492"/>
      <c r="U127" s="492"/>
      <c r="V127" s="492"/>
      <c r="W127" s="492"/>
      <c r="X127" s="492"/>
      <c r="Y127" s="492"/>
      <c r="Z127" s="492"/>
      <c r="AA127" s="492"/>
      <c r="AB127" s="492"/>
      <c r="AC127" s="492"/>
      <c r="AD127" s="492"/>
      <c r="AE127" s="492"/>
      <c r="AF127" s="492"/>
      <c r="AG127" s="492"/>
      <c r="AH127" s="492"/>
      <c r="AI127" s="492"/>
      <c r="AJ127" s="492"/>
      <c r="AK127" s="492"/>
      <c r="AL127" s="492"/>
      <c r="AM127" s="492"/>
      <c r="AN127" s="492"/>
      <c r="AO127" s="492"/>
      <c r="AP127" s="492"/>
      <c r="AQ127" s="492"/>
      <c r="AR127" s="492"/>
      <c r="AS127" s="492"/>
      <c r="AT127" s="492"/>
      <c r="AU127" s="492"/>
      <c r="AV127" s="492"/>
      <c r="AW127" s="492"/>
      <c r="AX127" s="492"/>
      <c r="AY127" s="492"/>
      <c r="AZ127" s="492"/>
      <c r="BA127" s="492"/>
      <c r="BB127" s="492"/>
      <c r="BC127" s="492"/>
      <c r="BD127" s="538">
        <v>3500</v>
      </c>
      <c r="BE127" s="538"/>
      <c r="BF127" s="538"/>
      <c r="BG127" s="538"/>
      <c r="BH127" s="538"/>
      <c r="BI127" s="538"/>
      <c r="BJ127" s="538"/>
      <c r="BK127" s="538"/>
      <c r="BL127" s="538"/>
      <c r="BM127" s="538"/>
      <c r="BN127" s="538"/>
      <c r="BO127" s="538"/>
      <c r="BP127" s="538"/>
      <c r="BQ127" s="538"/>
      <c r="BR127" s="538"/>
      <c r="BS127" s="538"/>
      <c r="BT127" s="471">
        <v>1</v>
      </c>
      <c r="BU127" s="471"/>
      <c r="BV127" s="471"/>
      <c r="BW127" s="471"/>
      <c r="BX127" s="471"/>
      <c r="BY127" s="471"/>
      <c r="BZ127" s="471"/>
      <c r="CA127" s="471"/>
      <c r="CB127" s="471"/>
      <c r="CC127" s="471"/>
      <c r="CD127" s="471"/>
      <c r="CE127" s="472">
        <f>BD127*BT127</f>
        <v>3500</v>
      </c>
      <c r="CF127" s="472"/>
      <c r="CG127" s="472"/>
      <c r="CH127" s="472"/>
      <c r="CI127" s="472"/>
      <c r="CJ127" s="472"/>
      <c r="CK127" s="472"/>
      <c r="CL127" s="472"/>
      <c r="CM127" s="472"/>
      <c r="CN127" s="472"/>
      <c r="CO127" s="472"/>
      <c r="CP127" s="472"/>
      <c r="CQ127" s="472"/>
      <c r="CR127" s="472"/>
      <c r="CS127" s="472"/>
      <c r="CT127" s="472"/>
      <c r="CU127" s="472"/>
      <c r="CV127" s="472"/>
      <c r="CW127" s="472"/>
      <c r="CX127" s="472"/>
      <c r="CY127" s="472"/>
      <c r="CZ127" s="472"/>
      <c r="DA127" s="472"/>
    </row>
    <row r="128" spans="1:105" s="114" customFormat="1" ht="15" customHeight="1" x14ac:dyDescent="0.3">
      <c r="A128" s="467"/>
      <c r="B128" s="467"/>
      <c r="C128" s="467"/>
      <c r="D128" s="467"/>
      <c r="E128" s="467"/>
      <c r="F128" s="467"/>
      <c r="G128" s="467"/>
      <c r="H128" s="498" t="s">
        <v>261</v>
      </c>
      <c r="I128" s="498"/>
      <c r="J128" s="498"/>
      <c r="K128" s="498"/>
      <c r="L128" s="498"/>
      <c r="M128" s="498"/>
      <c r="N128" s="498"/>
      <c r="O128" s="498"/>
      <c r="P128" s="498"/>
      <c r="Q128" s="498"/>
      <c r="R128" s="498"/>
      <c r="S128" s="498"/>
      <c r="T128" s="498"/>
      <c r="U128" s="498"/>
      <c r="V128" s="498"/>
      <c r="W128" s="498"/>
      <c r="X128" s="498"/>
      <c r="Y128" s="498"/>
      <c r="Z128" s="498"/>
      <c r="AA128" s="498"/>
      <c r="AB128" s="498"/>
      <c r="AC128" s="498"/>
      <c r="AD128" s="498"/>
      <c r="AE128" s="498"/>
      <c r="AF128" s="498"/>
      <c r="AG128" s="498"/>
      <c r="AH128" s="498"/>
      <c r="AI128" s="498"/>
      <c r="AJ128" s="498"/>
      <c r="AK128" s="498"/>
      <c r="AL128" s="498"/>
      <c r="AM128" s="498"/>
      <c r="AN128" s="498"/>
      <c r="AO128" s="498"/>
      <c r="AP128" s="498"/>
      <c r="AQ128" s="498"/>
      <c r="AR128" s="498"/>
      <c r="AS128" s="498"/>
      <c r="AT128" s="498"/>
      <c r="AU128" s="498"/>
      <c r="AV128" s="498"/>
      <c r="AW128" s="498"/>
      <c r="AX128" s="498"/>
      <c r="AY128" s="498"/>
      <c r="AZ128" s="498"/>
      <c r="BA128" s="498"/>
      <c r="BB128" s="498"/>
      <c r="BC128" s="499"/>
      <c r="BD128" s="471"/>
      <c r="BE128" s="471"/>
      <c r="BF128" s="471"/>
      <c r="BG128" s="471"/>
      <c r="BH128" s="471"/>
      <c r="BI128" s="471"/>
      <c r="BJ128" s="471"/>
      <c r="BK128" s="471"/>
      <c r="BL128" s="471"/>
      <c r="BM128" s="471"/>
      <c r="BN128" s="471"/>
      <c r="BO128" s="471"/>
      <c r="BP128" s="471"/>
      <c r="BQ128" s="471"/>
      <c r="BR128" s="471"/>
      <c r="BS128" s="471"/>
      <c r="BT128" s="471" t="s">
        <v>7</v>
      </c>
      <c r="BU128" s="471"/>
      <c r="BV128" s="471"/>
      <c r="BW128" s="471"/>
      <c r="BX128" s="471"/>
      <c r="BY128" s="471"/>
      <c r="BZ128" s="471"/>
      <c r="CA128" s="471"/>
      <c r="CB128" s="471"/>
      <c r="CC128" s="471"/>
      <c r="CD128" s="471"/>
      <c r="CE128" s="493">
        <f>CE126+CE127</f>
        <v>73500</v>
      </c>
      <c r="CF128" s="493"/>
      <c r="CG128" s="493"/>
      <c r="CH128" s="493"/>
      <c r="CI128" s="493"/>
      <c r="CJ128" s="493"/>
      <c r="CK128" s="493"/>
      <c r="CL128" s="493"/>
      <c r="CM128" s="493"/>
      <c r="CN128" s="493"/>
      <c r="CO128" s="493"/>
      <c r="CP128" s="493"/>
      <c r="CQ128" s="493"/>
      <c r="CR128" s="493"/>
      <c r="CS128" s="493"/>
      <c r="CT128" s="493"/>
      <c r="CU128" s="493"/>
      <c r="CV128" s="493"/>
      <c r="CW128" s="493"/>
      <c r="CX128" s="493"/>
      <c r="CY128" s="493"/>
      <c r="CZ128" s="493"/>
      <c r="DA128" s="493"/>
    </row>
    <row r="129" spans="1:105" s="114" customFormat="1" ht="15" customHeight="1" x14ac:dyDescent="0.3">
      <c r="A129" s="163"/>
      <c r="B129" s="163"/>
      <c r="C129" s="163"/>
      <c r="D129" s="163"/>
      <c r="E129" s="163"/>
      <c r="F129" s="163"/>
      <c r="G129" s="163"/>
      <c r="H129" s="164"/>
      <c r="I129" s="164"/>
      <c r="J129" s="164"/>
      <c r="K129" s="164"/>
      <c r="L129" s="164"/>
      <c r="M129" s="164"/>
      <c r="N129" s="164"/>
      <c r="O129" s="164"/>
      <c r="P129" s="164"/>
      <c r="Q129" s="164"/>
      <c r="R129" s="164"/>
      <c r="S129" s="164"/>
      <c r="T129" s="164"/>
      <c r="U129" s="164"/>
      <c r="V129" s="164"/>
      <c r="W129" s="164"/>
      <c r="X129" s="164"/>
      <c r="Y129" s="164"/>
      <c r="Z129" s="164"/>
      <c r="AA129" s="164"/>
      <c r="AB129" s="164"/>
      <c r="AC129" s="164"/>
      <c r="AD129" s="164"/>
      <c r="AE129" s="164"/>
      <c r="AF129" s="164"/>
      <c r="AG129" s="164"/>
      <c r="AH129" s="164"/>
      <c r="AI129" s="164"/>
      <c r="AJ129" s="164"/>
      <c r="AK129" s="164"/>
      <c r="AL129" s="164"/>
      <c r="AM129" s="164"/>
      <c r="AN129" s="164"/>
      <c r="AO129" s="164"/>
      <c r="AP129" s="164"/>
      <c r="AQ129" s="164"/>
      <c r="AR129" s="164"/>
      <c r="AS129" s="164"/>
      <c r="AT129" s="164"/>
      <c r="AU129" s="164"/>
      <c r="AV129" s="164"/>
      <c r="AW129" s="164"/>
      <c r="AX129" s="164"/>
      <c r="AY129" s="164"/>
      <c r="AZ129" s="164"/>
      <c r="BA129" s="164"/>
      <c r="BB129" s="164"/>
      <c r="BC129" s="164"/>
      <c r="BD129" s="165"/>
      <c r="BE129" s="165"/>
      <c r="BF129" s="165"/>
      <c r="BG129" s="165"/>
      <c r="BH129" s="165"/>
      <c r="BI129" s="165"/>
      <c r="BJ129" s="165"/>
      <c r="BK129" s="165"/>
      <c r="BL129" s="165"/>
      <c r="BM129" s="165"/>
      <c r="BN129" s="165"/>
      <c r="BO129" s="165"/>
      <c r="BP129" s="165"/>
      <c r="BQ129" s="165"/>
      <c r="BR129" s="165"/>
      <c r="BS129" s="165"/>
      <c r="BT129" s="165"/>
      <c r="BU129" s="165"/>
      <c r="BV129" s="165"/>
      <c r="BW129" s="165"/>
      <c r="BX129" s="165"/>
      <c r="BY129" s="165"/>
      <c r="BZ129" s="165"/>
      <c r="CA129" s="165"/>
      <c r="CB129" s="165"/>
      <c r="CC129" s="165"/>
      <c r="CD129" s="165"/>
      <c r="CE129" s="166"/>
      <c r="CF129" s="166"/>
      <c r="CG129" s="166"/>
      <c r="CH129" s="166"/>
      <c r="CI129" s="166"/>
      <c r="CJ129" s="166"/>
      <c r="CK129" s="166"/>
      <c r="CL129" s="166"/>
      <c r="CM129" s="166"/>
      <c r="CN129" s="166"/>
      <c r="CO129" s="166"/>
      <c r="CP129" s="166"/>
      <c r="CQ129" s="166"/>
      <c r="CR129" s="166"/>
      <c r="CS129" s="166"/>
      <c r="CT129" s="166"/>
      <c r="CU129" s="166"/>
      <c r="CV129" s="166"/>
      <c r="CW129" s="166"/>
      <c r="CX129" s="166"/>
      <c r="CY129" s="166"/>
      <c r="CZ129" s="166"/>
      <c r="DA129" s="166"/>
    </row>
    <row r="130" spans="1:105" s="170" customFormat="1" ht="13.8" x14ac:dyDescent="0.25">
      <c r="A130" s="170" t="s">
        <v>248</v>
      </c>
      <c r="X130" s="475" t="s">
        <v>662</v>
      </c>
      <c r="Y130" s="475"/>
      <c r="Z130" s="475"/>
      <c r="AA130" s="475"/>
      <c r="AB130" s="475"/>
      <c r="AC130" s="475"/>
      <c r="AD130" s="475"/>
      <c r="AE130" s="475"/>
      <c r="AF130" s="475"/>
      <c r="AG130" s="475"/>
      <c r="AH130" s="475"/>
      <c r="AI130" s="475"/>
      <c r="AJ130" s="475"/>
      <c r="AK130" s="475"/>
      <c r="AL130" s="475"/>
      <c r="AM130" s="475"/>
      <c r="AN130" s="475"/>
      <c r="AO130" s="475"/>
      <c r="AP130" s="475"/>
      <c r="AQ130" s="475"/>
      <c r="AR130" s="475"/>
      <c r="AS130" s="475"/>
      <c r="AT130" s="475"/>
      <c r="AU130" s="475"/>
      <c r="AV130" s="475"/>
      <c r="AW130" s="475"/>
      <c r="AX130" s="475"/>
      <c r="AY130" s="475"/>
      <c r="AZ130" s="475"/>
      <c r="BA130" s="475"/>
      <c r="BB130" s="475"/>
      <c r="BC130" s="475"/>
      <c r="BD130" s="475"/>
      <c r="BE130" s="475"/>
      <c r="BF130" s="475"/>
      <c r="BG130" s="475"/>
      <c r="BH130" s="475"/>
      <c r="BI130" s="475"/>
      <c r="BJ130" s="475"/>
      <c r="BK130" s="475"/>
      <c r="BL130" s="475"/>
      <c r="BM130" s="475"/>
      <c r="BN130" s="475"/>
      <c r="BO130" s="475"/>
      <c r="BP130" s="475"/>
      <c r="BQ130" s="475"/>
      <c r="BR130" s="475"/>
      <c r="BS130" s="475"/>
      <c r="BT130" s="475"/>
      <c r="BU130" s="475"/>
      <c r="BV130" s="475"/>
      <c r="BW130" s="475"/>
      <c r="BX130" s="475"/>
      <c r="BY130" s="475"/>
      <c r="BZ130" s="475"/>
      <c r="CA130" s="475"/>
      <c r="CB130" s="475"/>
      <c r="CC130" s="475"/>
      <c r="CD130" s="475"/>
      <c r="CE130" s="475"/>
      <c r="CF130" s="475"/>
      <c r="CG130" s="475"/>
      <c r="CH130" s="475"/>
      <c r="CI130" s="475"/>
      <c r="CJ130" s="475"/>
      <c r="CK130" s="475"/>
      <c r="CL130" s="475"/>
      <c r="CM130" s="475"/>
      <c r="CN130" s="475"/>
      <c r="CO130" s="475"/>
      <c r="CP130" s="475"/>
      <c r="CQ130" s="475"/>
      <c r="CR130" s="475"/>
      <c r="CS130" s="475"/>
      <c r="CT130" s="475"/>
      <c r="CU130" s="475"/>
      <c r="CV130" s="475"/>
      <c r="CW130" s="475"/>
      <c r="CX130" s="475"/>
      <c r="CY130" s="475"/>
      <c r="CZ130" s="475"/>
      <c r="DA130" s="475"/>
    </row>
    <row r="131" spans="1:105" s="170" customFormat="1" ht="6" customHeight="1" x14ac:dyDescent="0.25">
      <c r="X131" s="110"/>
      <c r="Y131" s="110"/>
      <c r="Z131" s="110"/>
      <c r="AA131" s="110"/>
      <c r="AB131" s="110"/>
      <c r="AC131" s="110"/>
      <c r="AD131" s="110"/>
      <c r="AE131" s="110"/>
      <c r="AF131" s="110"/>
      <c r="AG131" s="110"/>
      <c r="AH131" s="110"/>
      <c r="AI131" s="110"/>
      <c r="AJ131" s="110"/>
      <c r="AK131" s="110"/>
      <c r="AL131" s="110"/>
      <c r="AM131" s="110"/>
      <c r="AN131" s="110"/>
      <c r="AO131" s="110"/>
      <c r="AP131" s="110"/>
      <c r="AQ131" s="110"/>
      <c r="AR131" s="110"/>
      <c r="AS131" s="110"/>
      <c r="AT131" s="110"/>
      <c r="AU131" s="110"/>
      <c r="AV131" s="110"/>
      <c r="AW131" s="110"/>
      <c r="AX131" s="110"/>
      <c r="AY131" s="110"/>
      <c r="AZ131" s="110"/>
      <c r="BA131" s="110"/>
      <c r="BB131" s="110"/>
      <c r="BC131" s="110"/>
      <c r="BD131" s="110"/>
      <c r="BE131" s="110"/>
      <c r="BF131" s="110"/>
      <c r="BG131" s="110"/>
      <c r="BH131" s="110"/>
      <c r="BI131" s="110"/>
      <c r="BJ131" s="110"/>
      <c r="BK131" s="110"/>
      <c r="BL131" s="110"/>
      <c r="BM131" s="110"/>
      <c r="BN131" s="110"/>
      <c r="BO131" s="110"/>
      <c r="BP131" s="110"/>
      <c r="BQ131" s="110"/>
      <c r="BR131" s="110"/>
      <c r="BS131" s="110"/>
      <c r="BT131" s="110"/>
      <c r="BU131" s="110"/>
      <c r="BV131" s="110"/>
      <c r="BW131" s="110"/>
      <c r="BX131" s="110"/>
      <c r="BY131" s="110"/>
      <c r="BZ131" s="110"/>
      <c r="CA131" s="110"/>
      <c r="CB131" s="110"/>
      <c r="CC131" s="110"/>
      <c r="CD131" s="110"/>
      <c r="CE131" s="110"/>
      <c r="CF131" s="110"/>
      <c r="CG131" s="110"/>
      <c r="CH131" s="110"/>
      <c r="CI131" s="110"/>
      <c r="CJ131" s="110"/>
      <c r="CK131" s="110"/>
      <c r="CL131" s="110"/>
      <c r="CM131" s="110"/>
      <c r="CN131" s="110"/>
      <c r="CO131" s="110"/>
      <c r="CP131" s="110"/>
      <c r="CQ131" s="110"/>
      <c r="CR131" s="110"/>
      <c r="CS131" s="110"/>
      <c r="CT131" s="110"/>
      <c r="CU131" s="110"/>
      <c r="CV131" s="110"/>
      <c r="CW131" s="110"/>
      <c r="CX131" s="110"/>
      <c r="CY131" s="110"/>
      <c r="CZ131" s="110"/>
      <c r="DA131" s="110"/>
    </row>
    <row r="132" spans="1:105" s="170" customFormat="1" ht="13.8" x14ac:dyDescent="0.25">
      <c r="A132" s="476" t="s">
        <v>249</v>
      </c>
      <c r="B132" s="476"/>
      <c r="C132" s="476"/>
      <c r="D132" s="476"/>
      <c r="E132" s="476"/>
      <c r="F132" s="476"/>
      <c r="G132" s="476"/>
      <c r="H132" s="476"/>
      <c r="I132" s="476"/>
      <c r="J132" s="476"/>
      <c r="K132" s="476"/>
      <c r="L132" s="476"/>
      <c r="M132" s="476"/>
      <c r="N132" s="476"/>
      <c r="O132" s="476"/>
      <c r="P132" s="476"/>
      <c r="Q132" s="476"/>
      <c r="R132" s="476"/>
      <c r="S132" s="476"/>
      <c r="T132" s="476"/>
      <c r="U132" s="476"/>
      <c r="V132" s="476"/>
      <c r="W132" s="476"/>
      <c r="X132" s="476"/>
      <c r="Y132" s="476"/>
      <c r="Z132" s="476"/>
      <c r="AA132" s="476"/>
      <c r="AB132" s="476"/>
      <c r="AC132" s="476"/>
      <c r="AD132" s="476"/>
      <c r="AE132" s="476"/>
      <c r="AF132" s="476"/>
      <c r="AG132" s="476"/>
      <c r="AH132" s="476"/>
      <c r="AI132" s="476"/>
      <c r="AJ132" s="476"/>
      <c r="AK132" s="476"/>
      <c r="AL132" s="476"/>
      <c r="AM132" s="476"/>
      <c r="AN132" s="476"/>
      <c r="AO132" s="476"/>
      <c r="AP132" s="477" t="s">
        <v>622</v>
      </c>
      <c r="AQ132" s="477"/>
      <c r="AR132" s="477"/>
      <c r="AS132" s="477"/>
      <c r="AT132" s="477"/>
      <c r="AU132" s="477"/>
      <c r="AV132" s="477"/>
      <c r="AW132" s="477"/>
      <c r="AX132" s="477"/>
      <c r="AY132" s="477"/>
      <c r="AZ132" s="477"/>
      <c r="BA132" s="477"/>
      <c r="BB132" s="477"/>
      <c r="BC132" s="477"/>
      <c r="BD132" s="477"/>
      <c r="BE132" s="477"/>
      <c r="BF132" s="477"/>
      <c r="BG132" s="477"/>
      <c r="BH132" s="477"/>
      <c r="BI132" s="477"/>
      <c r="BJ132" s="477"/>
      <c r="BK132" s="477"/>
      <c r="BL132" s="477"/>
      <c r="BM132" s="477"/>
      <c r="BN132" s="477"/>
      <c r="BO132" s="477"/>
      <c r="BP132" s="477"/>
      <c r="BQ132" s="477"/>
      <c r="BR132" s="477"/>
      <c r="BS132" s="477"/>
      <c r="BT132" s="477"/>
      <c r="BU132" s="477"/>
      <c r="BV132" s="477"/>
      <c r="BW132" s="477"/>
      <c r="BX132" s="477"/>
      <c r="BY132" s="477"/>
      <c r="BZ132" s="477"/>
      <c r="CA132" s="477"/>
      <c r="CB132" s="477"/>
      <c r="CC132" s="477"/>
      <c r="CD132" s="477"/>
      <c r="CE132" s="477"/>
      <c r="CF132" s="477"/>
      <c r="CG132" s="477"/>
      <c r="CH132" s="477"/>
      <c r="CI132" s="477"/>
      <c r="CJ132" s="477"/>
      <c r="CK132" s="477"/>
      <c r="CL132" s="477"/>
      <c r="CM132" s="477"/>
      <c r="CN132" s="477"/>
      <c r="CO132" s="477"/>
      <c r="CP132" s="477"/>
      <c r="CQ132" s="477"/>
      <c r="CR132" s="477"/>
      <c r="CS132" s="477"/>
      <c r="CT132" s="477"/>
      <c r="CU132" s="477"/>
      <c r="CV132" s="477"/>
      <c r="CW132" s="477"/>
      <c r="CX132" s="477"/>
      <c r="CY132" s="477"/>
      <c r="CZ132" s="477"/>
      <c r="DA132" s="477"/>
    </row>
    <row r="133" spans="1:105" ht="10.5" customHeight="1" x14ac:dyDescent="0.25"/>
    <row r="134" spans="1:105" s="171" customFormat="1" ht="55.5" customHeight="1" x14ac:dyDescent="0.3">
      <c r="A134" s="478" t="s">
        <v>251</v>
      </c>
      <c r="B134" s="479"/>
      <c r="C134" s="479"/>
      <c r="D134" s="479"/>
      <c r="E134" s="479"/>
      <c r="F134" s="479"/>
      <c r="G134" s="480"/>
      <c r="H134" s="478" t="s">
        <v>303</v>
      </c>
      <c r="I134" s="479"/>
      <c r="J134" s="479"/>
      <c r="K134" s="479"/>
      <c r="L134" s="479"/>
      <c r="M134" s="479"/>
      <c r="N134" s="479"/>
      <c r="O134" s="479"/>
      <c r="P134" s="479"/>
      <c r="Q134" s="479"/>
      <c r="R134" s="479"/>
      <c r="S134" s="479"/>
      <c r="T134" s="479"/>
      <c r="U134" s="479"/>
      <c r="V134" s="479"/>
      <c r="W134" s="479"/>
      <c r="X134" s="479"/>
      <c r="Y134" s="479"/>
      <c r="Z134" s="479"/>
      <c r="AA134" s="479"/>
      <c r="AB134" s="479"/>
      <c r="AC134" s="479"/>
      <c r="AD134" s="479"/>
      <c r="AE134" s="479"/>
      <c r="AF134" s="479"/>
      <c r="AG134" s="479"/>
      <c r="AH134" s="479"/>
      <c r="AI134" s="479"/>
      <c r="AJ134" s="479"/>
      <c r="AK134" s="479"/>
      <c r="AL134" s="479"/>
      <c r="AM134" s="479"/>
      <c r="AN134" s="479"/>
      <c r="AO134" s="479"/>
      <c r="AP134" s="479"/>
      <c r="AQ134" s="479"/>
      <c r="AR134" s="479"/>
      <c r="AS134" s="479"/>
      <c r="AT134" s="479"/>
      <c r="AU134" s="479"/>
      <c r="AV134" s="479"/>
      <c r="AW134" s="479"/>
      <c r="AX134" s="479"/>
      <c r="AY134" s="479"/>
      <c r="AZ134" s="479"/>
      <c r="BA134" s="479"/>
      <c r="BB134" s="479"/>
      <c r="BC134" s="480"/>
      <c r="BD134" s="478"/>
      <c r="BE134" s="479"/>
      <c r="BF134" s="479"/>
      <c r="BG134" s="479"/>
      <c r="BH134" s="479"/>
      <c r="BI134" s="479"/>
      <c r="BJ134" s="479"/>
      <c r="BK134" s="479"/>
      <c r="BL134" s="479"/>
      <c r="BM134" s="479"/>
      <c r="BN134" s="479"/>
      <c r="BO134" s="479"/>
      <c r="BP134" s="479"/>
      <c r="BQ134" s="479"/>
      <c r="BR134" s="479"/>
      <c r="BS134" s="480"/>
      <c r="BT134" s="478"/>
      <c r="BU134" s="479"/>
      <c r="BV134" s="479"/>
      <c r="BW134" s="479"/>
      <c r="BX134" s="479"/>
      <c r="BY134" s="479"/>
      <c r="BZ134" s="479"/>
      <c r="CA134" s="479"/>
      <c r="CB134" s="479"/>
      <c r="CC134" s="479"/>
      <c r="CD134" s="480"/>
      <c r="CE134" s="478" t="s">
        <v>663</v>
      </c>
      <c r="CF134" s="479"/>
      <c r="CG134" s="479"/>
      <c r="CH134" s="479"/>
      <c r="CI134" s="479"/>
      <c r="CJ134" s="479"/>
      <c r="CK134" s="479"/>
      <c r="CL134" s="479"/>
      <c r="CM134" s="479"/>
      <c r="CN134" s="479"/>
      <c r="CO134" s="479"/>
      <c r="CP134" s="479"/>
      <c r="CQ134" s="479"/>
      <c r="CR134" s="479"/>
      <c r="CS134" s="479"/>
      <c r="CT134" s="479"/>
      <c r="CU134" s="479"/>
      <c r="CV134" s="479"/>
      <c r="CW134" s="479"/>
      <c r="CX134" s="479"/>
      <c r="CY134" s="479"/>
      <c r="CZ134" s="479"/>
      <c r="DA134" s="480"/>
    </row>
    <row r="135" spans="1:105" s="113" customFormat="1" ht="13.2" x14ac:dyDescent="0.3">
      <c r="A135" s="491">
        <v>1</v>
      </c>
      <c r="B135" s="491"/>
      <c r="C135" s="491"/>
      <c r="D135" s="491"/>
      <c r="E135" s="491"/>
      <c r="F135" s="491"/>
      <c r="G135" s="491"/>
      <c r="H135" s="491">
        <v>2</v>
      </c>
      <c r="I135" s="491"/>
      <c r="J135" s="491"/>
      <c r="K135" s="491"/>
      <c r="L135" s="491"/>
      <c r="M135" s="491"/>
      <c r="N135" s="491"/>
      <c r="O135" s="491"/>
      <c r="P135" s="491"/>
      <c r="Q135" s="491"/>
      <c r="R135" s="491"/>
      <c r="S135" s="491"/>
      <c r="T135" s="491"/>
      <c r="U135" s="491"/>
      <c r="V135" s="491"/>
      <c r="W135" s="491"/>
      <c r="X135" s="491"/>
      <c r="Y135" s="491"/>
      <c r="Z135" s="491"/>
      <c r="AA135" s="491"/>
      <c r="AB135" s="491"/>
      <c r="AC135" s="491"/>
      <c r="AD135" s="491"/>
      <c r="AE135" s="491"/>
      <c r="AF135" s="491"/>
      <c r="AG135" s="491"/>
      <c r="AH135" s="491"/>
      <c r="AI135" s="491"/>
      <c r="AJ135" s="491"/>
      <c r="AK135" s="491"/>
      <c r="AL135" s="491"/>
      <c r="AM135" s="491"/>
      <c r="AN135" s="491"/>
      <c r="AO135" s="491"/>
      <c r="AP135" s="491"/>
      <c r="AQ135" s="491"/>
      <c r="AR135" s="491"/>
      <c r="AS135" s="491"/>
      <c r="AT135" s="491"/>
      <c r="AU135" s="491"/>
      <c r="AV135" s="491"/>
      <c r="AW135" s="491"/>
      <c r="AX135" s="491"/>
      <c r="AY135" s="491"/>
      <c r="AZ135" s="491"/>
      <c r="BA135" s="491"/>
      <c r="BB135" s="491"/>
      <c r="BC135" s="491"/>
      <c r="BD135" s="491">
        <v>3</v>
      </c>
      <c r="BE135" s="491"/>
      <c r="BF135" s="491"/>
      <c r="BG135" s="491"/>
      <c r="BH135" s="491"/>
      <c r="BI135" s="491"/>
      <c r="BJ135" s="491"/>
      <c r="BK135" s="491"/>
      <c r="BL135" s="491"/>
      <c r="BM135" s="491"/>
      <c r="BN135" s="491"/>
      <c r="BO135" s="491"/>
      <c r="BP135" s="491"/>
      <c r="BQ135" s="491"/>
      <c r="BR135" s="491"/>
      <c r="BS135" s="491"/>
      <c r="BT135" s="491">
        <v>4</v>
      </c>
      <c r="BU135" s="491"/>
      <c r="BV135" s="491"/>
      <c r="BW135" s="491"/>
      <c r="BX135" s="491"/>
      <c r="BY135" s="491"/>
      <c r="BZ135" s="491"/>
      <c r="CA135" s="491"/>
      <c r="CB135" s="491"/>
      <c r="CC135" s="491"/>
      <c r="CD135" s="491"/>
      <c r="CE135" s="491">
        <v>5</v>
      </c>
      <c r="CF135" s="491"/>
      <c r="CG135" s="491"/>
      <c r="CH135" s="491"/>
      <c r="CI135" s="491"/>
      <c r="CJ135" s="491"/>
      <c r="CK135" s="491"/>
      <c r="CL135" s="491"/>
      <c r="CM135" s="491"/>
      <c r="CN135" s="491"/>
      <c r="CO135" s="491"/>
      <c r="CP135" s="491"/>
      <c r="CQ135" s="491"/>
      <c r="CR135" s="491"/>
      <c r="CS135" s="491"/>
      <c r="CT135" s="491"/>
      <c r="CU135" s="491"/>
      <c r="CV135" s="491"/>
      <c r="CW135" s="491"/>
      <c r="CX135" s="491"/>
      <c r="CY135" s="491"/>
      <c r="CZ135" s="491"/>
      <c r="DA135" s="491"/>
    </row>
    <row r="136" spans="1:105" s="114" customFormat="1" ht="27.6" customHeight="1" x14ac:dyDescent="0.3">
      <c r="A136" s="467" t="s">
        <v>276</v>
      </c>
      <c r="B136" s="467"/>
      <c r="C136" s="467"/>
      <c r="D136" s="467"/>
      <c r="E136" s="467"/>
      <c r="F136" s="467"/>
      <c r="G136" s="467"/>
      <c r="H136" s="492"/>
      <c r="I136" s="492"/>
      <c r="J136" s="492"/>
      <c r="K136" s="492"/>
      <c r="L136" s="492"/>
      <c r="M136" s="492"/>
      <c r="N136" s="492"/>
      <c r="O136" s="492"/>
      <c r="P136" s="492"/>
      <c r="Q136" s="492"/>
      <c r="R136" s="492"/>
      <c r="S136" s="492"/>
      <c r="T136" s="492"/>
      <c r="U136" s="492"/>
      <c r="V136" s="492"/>
      <c r="W136" s="492"/>
      <c r="X136" s="492"/>
      <c r="Y136" s="492"/>
      <c r="Z136" s="492"/>
      <c r="AA136" s="492"/>
      <c r="AB136" s="492"/>
      <c r="AC136" s="492"/>
      <c r="AD136" s="492"/>
      <c r="AE136" s="492"/>
      <c r="AF136" s="492"/>
      <c r="AG136" s="492"/>
      <c r="AH136" s="492"/>
      <c r="AI136" s="492"/>
      <c r="AJ136" s="492"/>
      <c r="AK136" s="492"/>
      <c r="AL136" s="492"/>
      <c r="AM136" s="492"/>
      <c r="AN136" s="492"/>
      <c r="AO136" s="492"/>
      <c r="AP136" s="492"/>
      <c r="AQ136" s="492"/>
      <c r="AR136" s="492"/>
      <c r="AS136" s="492"/>
      <c r="AT136" s="492"/>
      <c r="AU136" s="492"/>
      <c r="AV136" s="492"/>
      <c r="AW136" s="492"/>
      <c r="AX136" s="492"/>
      <c r="AY136" s="492"/>
      <c r="AZ136" s="492"/>
      <c r="BA136" s="492"/>
      <c r="BB136" s="492"/>
      <c r="BC136" s="492"/>
      <c r="BD136" s="538"/>
      <c r="BE136" s="538"/>
      <c r="BF136" s="538"/>
      <c r="BG136" s="538"/>
      <c r="BH136" s="538"/>
      <c r="BI136" s="538"/>
      <c r="BJ136" s="538"/>
      <c r="BK136" s="538"/>
      <c r="BL136" s="538"/>
      <c r="BM136" s="538"/>
      <c r="BN136" s="538"/>
      <c r="BO136" s="538"/>
      <c r="BP136" s="538"/>
      <c r="BQ136" s="538"/>
      <c r="BR136" s="538"/>
      <c r="BS136" s="538"/>
      <c r="BT136" s="471"/>
      <c r="BU136" s="471"/>
      <c r="BV136" s="471"/>
      <c r="BW136" s="471"/>
      <c r="BX136" s="471"/>
      <c r="BY136" s="471"/>
      <c r="BZ136" s="471"/>
      <c r="CA136" s="471"/>
      <c r="CB136" s="471"/>
      <c r="CC136" s="471"/>
      <c r="CD136" s="471"/>
      <c r="CE136" s="538"/>
      <c r="CF136" s="538"/>
      <c r="CG136" s="538"/>
      <c r="CH136" s="538"/>
      <c r="CI136" s="538"/>
      <c r="CJ136" s="538"/>
      <c r="CK136" s="538"/>
      <c r="CL136" s="538"/>
      <c r="CM136" s="538"/>
      <c r="CN136" s="538"/>
      <c r="CO136" s="538"/>
      <c r="CP136" s="538"/>
      <c r="CQ136" s="538"/>
      <c r="CR136" s="538"/>
      <c r="CS136" s="538"/>
      <c r="CT136" s="538"/>
      <c r="CU136" s="538"/>
      <c r="CV136" s="538"/>
      <c r="CW136" s="538"/>
      <c r="CX136" s="538"/>
      <c r="CY136" s="538"/>
      <c r="CZ136" s="538"/>
      <c r="DA136" s="538"/>
    </row>
    <row r="137" spans="1:105" s="114" customFormat="1" ht="15" customHeight="1" x14ac:dyDescent="0.3">
      <c r="A137" s="467"/>
      <c r="B137" s="467"/>
      <c r="C137" s="467"/>
      <c r="D137" s="467"/>
      <c r="E137" s="467"/>
      <c r="F137" s="467"/>
      <c r="G137" s="467"/>
      <c r="H137" s="498" t="s">
        <v>261</v>
      </c>
      <c r="I137" s="498"/>
      <c r="J137" s="498"/>
      <c r="K137" s="498"/>
      <c r="L137" s="498"/>
      <c r="M137" s="498"/>
      <c r="N137" s="498"/>
      <c r="O137" s="498"/>
      <c r="P137" s="498"/>
      <c r="Q137" s="498"/>
      <c r="R137" s="498"/>
      <c r="S137" s="498"/>
      <c r="T137" s="498"/>
      <c r="U137" s="498"/>
      <c r="V137" s="498"/>
      <c r="W137" s="498"/>
      <c r="X137" s="498"/>
      <c r="Y137" s="498"/>
      <c r="Z137" s="498"/>
      <c r="AA137" s="498"/>
      <c r="AB137" s="498"/>
      <c r="AC137" s="498"/>
      <c r="AD137" s="498"/>
      <c r="AE137" s="498"/>
      <c r="AF137" s="498"/>
      <c r="AG137" s="498"/>
      <c r="AH137" s="498"/>
      <c r="AI137" s="498"/>
      <c r="AJ137" s="498"/>
      <c r="AK137" s="498"/>
      <c r="AL137" s="498"/>
      <c r="AM137" s="498"/>
      <c r="AN137" s="498"/>
      <c r="AO137" s="498"/>
      <c r="AP137" s="498"/>
      <c r="AQ137" s="498"/>
      <c r="AR137" s="498"/>
      <c r="AS137" s="498"/>
      <c r="AT137" s="498"/>
      <c r="AU137" s="498"/>
      <c r="AV137" s="498"/>
      <c r="AW137" s="498"/>
      <c r="AX137" s="498"/>
      <c r="AY137" s="498"/>
      <c r="AZ137" s="498"/>
      <c r="BA137" s="498"/>
      <c r="BB137" s="498"/>
      <c r="BC137" s="499"/>
      <c r="BD137" s="471"/>
      <c r="BE137" s="471"/>
      <c r="BF137" s="471"/>
      <c r="BG137" s="471"/>
      <c r="BH137" s="471"/>
      <c r="BI137" s="471"/>
      <c r="BJ137" s="471"/>
      <c r="BK137" s="471"/>
      <c r="BL137" s="471"/>
      <c r="BM137" s="471"/>
      <c r="BN137" s="471"/>
      <c r="BO137" s="471"/>
      <c r="BP137" s="471"/>
      <c r="BQ137" s="471"/>
      <c r="BR137" s="471"/>
      <c r="BS137" s="471"/>
      <c r="BT137" s="471" t="s">
        <v>7</v>
      </c>
      <c r="BU137" s="471"/>
      <c r="BV137" s="471"/>
      <c r="BW137" s="471"/>
      <c r="BX137" s="471"/>
      <c r="BY137" s="471"/>
      <c r="BZ137" s="471"/>
      <c r="CA137" s="471"/>
      <c r="CB137" s="471"/>
      <c r="CC137" s="471"/>
      <c r="CD137" s="471"/>
      <c r="CE137" s="543"/>
      <c r="CF137" s="543"/>
      <c r="CG137" s="543"/>
      <c r="CH137" s="543"/>
      <c r="CI137" s="543"/>
      <c r="CJ137" s="543"/>
      <c r="CK137" s="543"/>
      <c r="CL137" s="543"/>
      <c r="CM137" s="543"/>
      <c r="CN137" s="543"/>
      <c r="CO137" s="543"/>
      <c r="CP137" s="543"/>
      <c r="CQ137" s="543"/>
      <c r="CR137" s="543"/>
      <c r="CS137" s="543"/>
      <c r="CT137" s="543"/>
      <c r="CU137" s="543"/>
      <c r="CV137" s="543"/>
      <c r="CW137" s="543"/>
      <c r="CX137" s="543"/>
      <c r="CY137" s="543"/>
      <c r="CZ137" s="543"/>
      <c r="DA137" s="543"/>
    </row>
    <row r="138" spans="1:105" s="114" customFormat="1" ht="15" customHeight="1" x14ac:dyDescent="0.3">
      <c r="A138" s="163"/>
      <c r="B138" s="163"/>
      <c r="C138" s="163"/>
      <c r="D138" s="163"/>
      <c r="E138" s="163"/>
      <c r="F138" s="163"/>
      <c r="G138" s="163"/>
      <c r="H138" s="164"/>
      <c r="I138" s="164"/>
      <c r="J138" s="164"/>
      <c r="K138" s="164"/>
      <c r="L138" s="164"/>
      <c r="M138" s="164"/>
      <c r="N138" s="164"/>
      <c r="O138" s="164"/>
      <c r="P138" s="164"/>
      <c r="Q138" s="164"/>
      <c r="R138" s="164"/>
      <c r="S138" s="164"/>
      <c r="T138" s="164"/>
      <c r="U138" s="164"/>
      <c r="V138" s="164"/>
      <c r="W138" s="164"/>
      <c r="X138" s="164"/>
      <c r="Y138" s="164"/>
      <c r="Z138" s="164"/>
      <c r="AA138" s="164"/>
      <c r="AB138" s="164"/>
      <c r="AC138" s="164"/>
      <c r="AD138" s="164"/>
      <c r="AE138" s="164"/>
      <c r="AF138" s="164"/>
      <c r="AG138" s="164"/>
      <c r="AH138" s="164"/>
      <c r="AI138" s="164"/>
      <c r="AJ138" s="164"/>
      <c r="AK138" s="164"/>
      <c r="AL138" s="164"/>
      <c r="AM138" s="164"/>
      <c r="AN138" s="164"/>
      <c r="AO138" s="164"/>
      <c r="AP138" s="164"/>
      <c r="AQ138" s="164"/>
      <c r="AR138" s="164"/>
      <c r="AS138" s="164"/>
      <c r="AT138" s="164"/>
      <c r="AU138" s="164"/>
      <c r="AV138" s="164"/>
      <c r="AW138" s="164"/>
      <c r="AX138" s="164"/>
      <c r="AY138" s="164"/>
      <c r="AZ138" s="164"/>
      <c r="BA138" s="164"/>
      <c r="BB138" s="164"/>
      <c r="BC138" s="164"/>
      <c r="BD138" s="165"/>
      <c r="BE138" s="165"/>
      <c r="BF138" s="165"/>
      <c r="BG138" s="165"/>
      <c r="BH138" s="165"/>
      <c r="BI138" s="165"/>
      <c r="BJ138" s="165"/>
      <c r="BK138" s="165"/>
      <c r="BL138" s="165"/>
      <c r="BM138" s="165"/>
      <c r="BN138" s="165"/>
      <c r="BO138" s="165"/>
      <c r="BP138" s="165"/>
      <c r="BQ138" s="165"/>
      <c r="BR138" s="165"/>
      <c r="BS138" s="165"/>
      <c r="BT138" s="165"/>
      <c r="BU138" s="165"/>
      <c r="BV138" s="165"/>
      <c r="BW138" s="165"/>
      <c r="BX138" s="165"/>
      <c r="BY138" s="165"/>
      <c r="BZ138" s="165"/>
      <c r="CA138" s="165"/>
      <c r="CB138" s="165"/>
      <c r="CC138" s="165"/>
      <c r="CD138" s="165"/>
      <c r="CE138" s="166"/>
      <c r="CF138" s="166"/>
      <c r="CG138" s="166"/>
      <c r="CH138" s="166"/>
      <c r="CI138" s="166"/>
      <c r="CJ138" s="166"/>
      <c r="CK138" s="166"/>
      <c r="CL138" s="166"/>
      <c r="CM138" s="166"/>
      <c r="CN138" s="166"/>
      <c r="CO138" s="166"/>
      <c r="CP138" s="166"/>
      <c r="CQ138" s="166"/>
      <c r="CR138" s="166"/>
      <c r="CS138" s="166"/>
      <c r="CT138" s="166"/>
      <c r="CU138" s="166"/>
      <c r="CV138" s="166"/>
      <c r="CW138" s="166"/>
      <c r="CX138" s="166"/>
      <c r="CY138" s="166"/>
      <c r="CZ138" s="166"/>
      <c r="DA138" s="166"/>
    </row>
    <row r="139" spans="1:105" s="109" customFormat="1" ht="13.95" customHeight="1" x14ac:dyDescent="0.25">
      <c r="A139" s="474" t="s">
        <v>307</v>
      </c>
      <c r="B139" s="474"/>
      <c r="C139" s="474"/>
      <c r="D139" s="474"/>
      <c r="E139" s="474"/>
      <c r="F139" s="474"/>
      <c r="G139" s="474"/>
      <c r="H139" s="474"/>
      <c r="I139" s="474"/>
      <c r="J139" s="474"/>
      <c r="K139" s="474"/>
      <c r="L139" s="474"/>
      <c r="M139" s="474"/>
      <c r="N139" s="474"/>
      <c r="O139" s="474"/>
      <c r="P139" s="474"/>
      <c r="Q139" s="474"/>
      <c r="R139" s="474"/>
      <c r="S139" s="474"/>
      <c r="T139" s="474"/>
      <c r="U139" s="474"/>
      <c r="V139" s="474"/>
      <c r="W139" s="474"/>
      <c r="X139" s="474"/>
      <c r="Y139" s="474"/>
      <c r="Z139" s="474"/>
      <c r="AA139" s="474"/>
      <c r="AB139" s="474"/>
      <c r="AC139" s="474"/>
      <c r="AD139" s="474"/>
      <c r="AE139" s="474"/>
      <c r="AF139" s="474"/>
      <c r="AG139" s="474"/>
      <c r="AH139" s="474"/>
      <c r="AI139" s="474"/>
      <c r="AJ139" s="474"/>
      <c r="AK139" s="474"/>
      <c r="AL139" s="474"/>
      <c r="AM139" s="474"/>
      <c r="AN139" s="474"/>
      <c r="AO139" s="474"/>
      <c r="AP139" s="474"/>
      <c r="AQ139" s="474"/>
      <c r="AR139" s="474"/>
      <c r="AS139" s="474"/>
      <c r="AT139" s="474"/>
      <c r="AU139" s="474"/>
      <c r="AV139" s="474"/>
      <c r="AW139" s="474"/>
      <c r="AX139" s="474"/>
      <c r="AY139" s="474"/>
      <c r="AZ139" s="474"/>
      <c r="BA139" s="474"/>
      <c r="BB139" s="474"/>
      <c r="BC139" s="474"/>
      <c r="BD139" s="474"/>
      <c r="BE139" s="474"/>
      <c r="BF139" s="474"/>
      <c r="BG139" s="474"/>
      <c r="BH139" s="474"/>
      <c r="BI139" s="474"/>
      <c r="BJ139" s="474"/>
      <c r="BK139" s="474"/>
      <c r="BL139" s="474"/>
      <c r="BM139" s="474"/>
      <c r="BN139" s="474"/>
      <c r="BO139" s="474"/>
      <c r="BP139" s="474"/>
      <c r="BQ139" s="474"/>
      <c r="BR139" s="474"/>
      <c r="BS139" s="474"/>
      <c r="BT139" s="474"/>
      <c r="BU139" s="474"/>
      <c r="BV139" s="474"/>
      <c r="BW139" s="474"/>
      <c r="BX139" s="474"/>
      <c r="BY139" s="474"/>
      <c r="BZ139" s="474"/>
      <c r="CA139" s="474"/>
      <c r="CB139" s="474"/>
      <c r="CC139" s="474"/>
      <c r="CD139" s="474"/>
      <c r="CE139" s="474"/>
      <c r="CF139" s="474"/>
      <c r="CG139" s="474"/>
      <c r="CH139" s="474"/>
      <c r="CI139" s="474"/>
      <c r="CJ139" s="474"/>
      <c r="CK139" s="474"/>
      <c r="CL139" s="474"/>
      <c r="CM139" s="474"/>
      <c r="CN139" s="474"/>
      <c r="CO139" s="474"/>
      <c r="CP139" s="474"/>
      <c r="CQ139" s="474"/>
      <c r="CR139" s="474"/>
      <c r="CS139" s="474"/>
      <c r="CT139" s="474"/>
      <c r="CU139" s="474"/>
      <c r="CV139" s="474"/>
      <c r="CW139" s="474"/>
      <c r="CX139" s="474"/>
      <c r="CY139" s="474"/>
      <c r="CZ139" s="474"/>
      <c r="DA139" s="474"/>
    </row>
    <row r="140" spans="1:105" ht="6" customHeight="1" x14ac:dyDescent="0.25"/>
    <row r="141" spans="1:105" s="109" customFormat="1" ht="13.8" x14ac:dyDescent="0.25">
      <c r="A141" s="162" t="s">
        <v>248</v>
      </c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475"/>
      <c r="Y141" s="475"/>
      <c r="Z141" s="475"/>
      <c r="AA141" s="475"/>
      <c r="AB141" s="475"/>
      <c r="AC141" s="475"/>
      <c r="AD141" s="475"/>
      <c r="AE141" s="475"/>
      <c r="AF141" s="475"/>
      <c r="AG141" s="475"/>
      <c r="AH141" s="475"/>
      <c r="AI141" s="475"/>
      <c r="AJ141" s="475"/>
      <c r="AK141" s="475"/>
      <c r="AL141" s="475"/>
      <c r="AM141" s="475"/>
      <c r="AN141" s="475"/>
      <c r="AO141" s="475"/>
      <c r="AP141" s="475"/>
      <c r="AQ141" s="475"/>
      <c r="AR141" s="475"/>
      <c r="AS141" s="475"/>
      <c r="AT141" s="475"/>
      <c r="AU141" s="475"/>
      <c r="AV141" s="475"/>
      <c r="AW141" s="475"/>
      <c r="AX141" s="475"/>
      <c r="AY141" s="475"/>
      <c r="AZ141" s="475"/>
      <c r="BA141" s="475"/>
      <c r="BB141" s="475"/>
      <c r="BC141" s="475"/>
      <c r="BD141" s="475"/>
      <c r="BE141" s="475"/>
      <c r="BF141" s="475"/>
      <c r="BG141" s="475"/>
      <c r="BH141" s="475"/>
      <c r="BI141" s="475"/>
      <c r="BJ141" s="475"/>
      <c r="BK141" s="475"/>
      <c r="BL141" s="475"/>
      <c r="BM141" s="475"/>
      <c r="BN141" s="475"/>
      <c r="BO141" s="475"/>
      <c r="BP141" s="475"/>
      <c r="BQ141" s="475"/>
      <c r="BR141" s="475"/>
      <c r="BS141" s="475"/>
      <c r="BT141" s="475"/>
      <c r="BU141" s="475"/>
      <c r="BV141" s="475"/>
      <c r="BW141" s="475"/>
      <c r="BX141" s="475"/>
      <c r="BY141" s="475"/>
      <c r="BZ141" s="475"/>
      <c r="CA141" s="475"/>
      <c r="CB141" s="475"/>
      <c r="CC141" s="475"/>
      <c r="CD141" s="475"/>
      <c r="CE141" s="475"/>
      <c r="CF141" s="475"/>
      <c r="CG141" s="475"/>
      <c r="CH141" s="475"/>
      <c r="CI141" s="475"/>
      <c r="CJ141" s="475"/>
      <c r="CK141" s="475"/>
      <c r="CL141" s="475"/>
      <c r="CM141" s="475"/>
      <c r="CN141" s="475"/>
      <c r="CO141" s="475"/>
      <c r="CP141" s="475"/>
      <c r="CQ141" s="475"/>
      <c r="CR141" s="475"/>
      <c r="CS141" s="475"/>
      <c r="CT141" s="475"/>
      <c r="CU141" s="475"/>
      <c r="CV141" s="475"/>
      <c r="CW141" s="475"/>
      <c r="CX141" s="475"/>
      <c r="CY141" s="475"/>
      <c r="CZ141" s="475"/>
      <c r="DA141" s="475"/>
    </row>
    <row r="142" spans="1:105" s="109" customFormat="1" ht="6" customHeight="1" x14ac:dyDescent="0.25">
      <c r="A142" s="162"/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10"/>
      <c r="Y142" s="110"/>
      <c r="Z142" s="110"/>
      <c r="AA142" s="110"/>
      <c r="AB142" s="110"/>
      <c r="AC142" s="110"/>
      <c r="AD142" s="110"/>
      <c r="AE142" s="110"/>
      <c r="AF142" s="110"/>
      <c r="AG142" s="110"/>
      <c r="AH142" s="110"/>
      <c r="AI142" s="110"/>
      <c r="AJ142" s="110"/>
      <c r="AK142" s="110"/>
      <c r="AL142" s="110"/>
      <c r="AM142" s="110"/>
      <c r="AN142" s="110"/>
      <c r="AO142" s="110"/>
      <c r="AP142" s="110"/>
      <c r="AQ142" s="110"/>
      <c r="AR142" s="110"/>
      <c r="AS142" s="110"/>
      <c r="AT142" s="110"/>
      <c r="AU142" s="110"/>
      <c r="AV142" s="110"/>
      <c r="AW142" s="110"/>
      <c r="AX142" s="110"/>
      <c r="AY142" s="110"/>
      <c r="AZ142" s="110"/>
      <c r="BA142" s="110"/>
      <c r="BB142" s="110"/>
      <c r="BC142" s="110"/>
      <c r="BD142" s="110"/>
      <c r="BE142" s="110"/>
      <c r="BF142" s="110"/>
      <c r="BG142" s="110"/>
      <c r="BH142" s="110"/>
      <c r="BI142" s="110"/>
      <c r="BJ142" s="110"/>
      <c r="BK142" s="110"/>
      <c r="BL142" s="110"/>
      <c r="BM142" s="110"/>
      <c r="BN142" s="110"/>
      <c r="BO142" s="110"/>
      <c r="BP142" s="110"/>
      <c r="BQ142" s="110"/>
      <c r="BR142" s="110"/>
      <c r="BS142" s="110"/>
      <c r="BT142" s="110"/>
      <c r="BU142" s="110"/>
      <c r="BV142" s="110"/>
      <c r="BW142" s="110"/>
      <c r="BX142" s="110"/>
      <c r="BY142" s="110"/>
      <c r="BZ142" s="110"/>
      <c r="CA142" s="110"/>
      <c r="CB142" s="110"/>
      <c r="CC142" s="110"/>
      <c r="CD142" s="110"/>
      <c r="CE142" s="110"/>
      <c r="CF142" s="110"/>
      <c r="CG142" s="110"/>
      <c r="CH142" s="110"/>
      <c r="CI142" s="110"/>
      <c r="CJ142" s="110"/>
      <c r="CK142" s="110"/>
      <c r="CL142" s="110"/>
      <c r="CM142" s="110"/>
      <c r="CN142" s="110"/>
      <c r="CO142" s="110"/>
      <c r="CP142" s="110"/>
      <c r="CQ142" s="110"/>
      <c r="CR142" s="110"/>
      <c r="CS142" s="110"/>
      <c r="CT142" s="110"/>
      <c r="CU142" s="110"/>
      <c r="CV142" s="110"/>
      <c r="CW142" s="110"/>
      <c r="CX142" s="110"/>
      <c r="CY142" s="110"/>
      <c r="CZ142" s="110"/>
      <c r="DA142" s="110"/>
    </row>
    <row r="143" spans="1:105" s="109" customFormat="1" ht="13.95" customHeight="1" x14ac:dyDescent="0.25">
      <c r="A143" s="476" t="s">
        <v>249</v>
      </c>
      <c r="B143" s="476"/>
      <c r="C143" s="476"/>
      <c r="D143" s="476"/>
      <c r="E143" s="476"/>
      <c r="F143" s="476"/>
      <c r="G143" s="476"/>
      <c r="H143" s="476"/>
      <c r="I143" s="476"/>
      <c r="J143" s="476"/>
      <c r="K143" s="476"/>
      <c r="L143" s="476"/>
      <c r="M143" s="476"/>
      <c r="N143" s="476"/>
      <c r="O143" s="476"/>
      <c r="P143" s="476"/>
      <c r="Q143" s="476"/>
      <c r="R143" s="476"/>
      <c r="S143" s="476"/>
      <c r="T143" s="476"/>
      <c r="U143" s="476"/>
      <c r="V143" s="476"/>
      <c r="W143" s="476"/>
      <c r="X143" s="476"/>
      <c r="Y143" s="476"/>
      <c r="Z143" s="476"/>
      <c r="AA143" s="476"/>
      <c r="AB143" s="476"/>
      <c r="AC143" s="476"/>
      <c r="AD143" s="476"/>
      <c r="AE143" s="476"/>
      <c r="AF143" s="476"/>
      <c r="AG143" s="476"/>
      <c r="AH143" s="476"/>
      <c r="AI143" s="476"/>
      <c r="AJ143" s="476"/>
      <c r="AK143" s="476"/>
      <c r="AL143" s="476"/>
      <c r="AM143" s="476"/>
      <c r="AN143" s="476"/>
      <c r="AO143" s="476"/>
      <c r="AP143" s="477"/>
      <c r="AQ143" s="477"/>
      <c r="AR143" s="477"/>
      <c r="AS143" s="477"/>
      <c r="AT143" s="477"/>
      <c r="AU143" s="477"/>
      <c r="AV143" s="477"/>
      <c r="AW143" s="477"/>
      <c r="AX143" s="477"/>
      <c r="AY143" s="477"/>
      <c r="AZ143" s="477"/>
      <c r="BA143" s="477"/>
      <c r="BB143" s="477"/>
      <c r="BC143" s="477"/>
      <c r="BD143" s="477"/>
      <c r="BE143" s="477"/>
      <c r="BF143" s="477"/>
      <c r="BG143" s="477"/>
      <c r="BH143" s="477"/>
      <c r="BI143" s="477"/>
      <c r="BJ143" s="477"/>
      <c r="BK143" s="477"/>
      <c r="BL143" s="477"/>
      <c r="BM143" s="477"/>
      <c r="BN143" s="477"/>
      <c r="BO143" s="477"/>
      <c r="BP143" s="477"/>
      <c r="BQ143" s="477"/>
      <c r="BR143" s="477"/>
      <c r="BS143" s="477"/>
      <c r="BT143" s="477"/>
      <c r="BU143" s="477"/>
      <c r="BV143" s="477"/>
      <c r="BW143" s="477"/>
      <c r="BX143" s="477"/>
      <c r="BY143" s="477"/>
      <c r="BZ143" s="477"/>
      <c r="CA143" s="477"/>
      <c r="CB143" s="477"/>
      <c r="CC143" s="477"/>
      <c r="CD143" s="477"/>
      <c r="CE143" s="477"/>
      <c r="CF143" s="477"/>
      <c r="CG143" s="477"/>
      <c r="CH143" s="477"/>
      <c r="CI143" s="477"/>
      <c r="CJ143" s="477"/>
      <c r="CK143" s="477"/>
      <c r="CL143" s="477"/>
      <c r="CM143" s="477"/>
      <c r="CN143" s="477"/>
      <c r="CO143" s="477"/>
      <c r="CP143" s="477"/>
      <c r="CQ143" s="477"/>
      <c r="CR143" s="477"/>
      <c r="CS143" s="477"/>
      <c r="CT143" s="477"/>
      <c r="CU143" s="477"/>
      <c r="CV143" s="477"/>
      <c r="CW143" s="477"/>
      <c r="CX143" s="477"/>
      <c r="CY143" s="477"/>
      <c r="CZ143" s="477"/>
      <c r="DA143" s="477"/>
    </row>
    <row r="144" spans="1:105" ht="10.5" customHeight="1" x14ac:dyDescent="0.25"/>
    <row r="145" spans="1:105" s="112" customFormat="1" ht="45" customHeight="1" x14ac:dyDescent="0.3">
      <c r="A145" s="487" t="s">
        <v>251</v>
      </c>
      <c r="B145" s="488"/>
      <c r="C145" s="488"/>
      <c r="D145" s="488"/>
      <c r="E145" s="488"/>
      <c r="F145" s="488"/>
      <c r="G145" s="489"/>
      <c r="H145" s="487" t="s">
        <v>0</v>
      </c>
      <c r="I145" s="488"/>
      <c r="J145" s="488"/>
      <c r="K145" s="488"/>
      <c r="L145" s="488"/>
      <c r="M145" s="488"/>
      <c r="N145" s="488"/>
      <c r="O145" s="488"/>
      <c r="P145" s="488"/>
      <c r="Q145" s="488"/>
      <c r="R145" s="488"/>
      <c r="S145" s="488"/>
      <c r="T145" s="488"/>
      <c r="U145" s="488"/>
      <c r="V145" s="488"/>
      <c r="W145" s="488"/>
      <c r="X145" s="488"/>
      <c r="Y145" s="488"/>
      <c r="Z145" s="488"/>
      <c r="AA145" s="488"/>
      <c r="AB145" s="488"/>
      <c r="AC145" s="488"/>
      <c r="AD145" s="488"/>
      <c r="AE145" s="488"/>
      <c r="AF145" s="488"/>
      <c r="AG145" s="488"/>
      <c r="AH145" s="488"/>
      <c r="AI145" s="488"/>
      <c r="AJ145" s="488"/>
      <c r="AK145" s="488"/>
      <c r="AL145" s="488"/>
      <c r="AM145" s="488"/>
      <c r="AN145" s="488"/>
      <c r="AO145" s="488"/>
      <c r="AP145" s="488"/>
      <c r="AQ145" s="488"/>
      <c r="AR145" s="488"/>
      <c r="AS145" s="488"/>
      <c r="AT145" s="488"/>
      <c r="AU145" s="488"/>
      <c r="AV145" s="488"/>
      <c r="AW145" s="488"/>
      <c r="AX145" s="488"/>
      <c r="AY145" s="488"/>
      <c r="AZ145" s="488"/>
      <c r="BA145" s="488"/>
      <c r="BB145" s="488"/>
      <c r="BC145" s="489"/>
      <c r="BD145" s="487" t="s">
        <v>299</v>
      </c>
      <c r="BE145" s="488"/>
      <c r="BF145" s="488"/>
      <c r="BG145" s="488"/>
      <c r="BH145" s="488"/>
      <c r="BI145" s="488"/>
      <c r="BJ145" s="488"/>
      <c r="BK145" s="488"/>
      <c r="BL145" s="488"/>
      <c r="BM145" s="488"/>
      <c r="BN145" s="488"/>
      <c r="BO145" s="488"/>
      <c r="BP145" s="488"/>
      <c r="BQ145" s="488"/>
      <c r="BR145" s="488"/>
      <c r="BS145" s="489"/>
      <c r="BT145" s="487" t="s">
        <v>300</v>
      </c>
      <c r="BU145" s="488"/>
      <c r="BV145" s="488"/>
      <c r="BW145" s="488"/>
      <c r="BX145" s="488"/>
      <c r="BY145" s="488"/>
      <c r="BZ145" s="488"/>
      <c r="CA145" s="488"/>
      <c r="CB145" s="488"/>
      <c r="CC145" s="488"/>
      <c r="CD145" s="488"/>
      <c r="CE145" s="488"/>
      <c r="CF145" s="488"/>
      <c r="CG145" s="488"/>
      <c r="CH145" s="488"/>
      <c r="CI145" s="489"/>
      <c r="CJ145" s="487" t="s">
        <v>301</v>
      </c>
      <c r="CK145" s="488"/>
      <c r="CL145" s="488"/>
      <c r="CM145" s="488"/>
      <c r="CN145" s="488"/>
      <c r="CO145" s="488"/>
      <c r="CP145" s="488"/>
      <c r="CQ145" s="488"/>
      <c r="CR145" s="488"/>
      <c r="CS145" s="488"/>
      <c r="CT145" s="488"/>
      <c r="CU145" s="488"/>
      <c r="CV145" s="488"/>
      <c r="CW145" s="488"/>
      <c r="CX145" s="488"/>
      <c r="CY145" s="488"/>
      <c r="CZ145" s="488"/>
      <c r="DA145" s="489"/>
    </row>
    <row r="146" spans="1:105" s="113" customFormat="1" ht="13.2" x14ac:dyDescent="0.3">
      <c r="A146" s="491">
        <v>1</v>
      </c>
      <c r="B146" s="491"/>
      <c r="C146" s="491"/>
      <c r="D146" s="491"/>
      <c r="E146" s="491"/>
      <c r="F146" s="491"/>
      <c r="G146" s="491"/>
      <c r="H146" s="491">
        <v>2</v>
      </c>
      <c r="I146" s="491"/>
      <c r="J146" s="491"/>
      <c r="K146" s="491"/>
      <c r="L146" s="491"/>
      <c r="M146" s="491"/>
      <c r="N146" s="491"/>
      <c r="O146" s="491"/>
      <c r="P146" s="491"/>
      <c r="Q146" s="491"/>
      <c r="R146" s="491"/>
      <c r="S146" s="491"/>
      <c r="T146" s="491"/>
      <c r="U146" s="491"/>
      <c r="V146" s="491"/>
      <c r="W146" s="491"/>
      <c r="X146" s="491"/>
      <c r="Y146" s="491"/>
      <c r="Z146" s="491"/>
      <c r="AA146" s="491"/>
      <c r="AB146" s="491"/>
      <c r="AC146" s="491"/>
      <c r="AD146" s="491"/>
      <c r="AE146" s="491"/>
      <c r="AF146" s="491"/>
      <c r="AG146" s="491"/>
      <c r="AH146" s="491"/>
      <c r="AI146" s="491"/>
      <c r="AJ146" s="491"/>
      <c r="AK146" s="491"/>
      <c r="AL146" s="491"/>
      <c r="AM146" s="491"/>
      <c r="AN146" s="491"/>
      <c r="AO146" s="491"/>
      <c r="AP146" s="491"/>
      <c r="AQ146" s="491"/>
      <c r="AR146" s="491"/>
      <c r="AS146" s="491"/>
      <c r="AT146" s="491"/>
      <c r="AU146" s="491"/>
      <c r="AV146" s="491"/>
      <c r="AW146" s="491"/>
      <c r="AX146" s="491"/>
      <c r="AY146" s="491"/>
      <c r="AZ146" s="491"/>
      <c r="BA146" s="491"/>
      <c r="BB146" s="491"/>
      <c r="BC146" s="491"/>
      <c r="BD146" s="491">
        <v>3</v>
      </c>
      <c r="BE146" s="491"/>
      <c r="BF146" s="491"/>
      <c r="BG146" s="491"/>
      <c r="BH146" s="491"/>
      <c r="BI146" s="491"/>
      <c r="BJ146" s="491"/>
      <c r="BK146" s="491"/>
      <c r="BL146" s="491"/>
      <c r="BM146" s="491"/>
      <c r="BN146" s="491"/>
      <c r="BO146" s="491"/>
      <c r="BP146" s="491"/>
      <c r="BQ146" s="491"/>
      <c r="BR146" s="491"/>
      <c r="BS146" s="491"/>
      <c r="BT146" s="491">
        <v>4</v>
      </c>
      <c r="BU146" s="491"/>
      <c r="BV146" s="491"/>
      <c r="BW146" s="491"/>
      <c r="BX146" s="491"/>
      <c r="BY146" s="491"/>
      <c r="BZ146" s="491"/>
      <c r="CA146" s="491"/>
      <c r="CB146" s="491"/>
      <c r="CC146" s="491"/>
      <c r="CD146" s="491"/>
      <c r="CE146" s="491"/>
      <c r="CF146" s="491"/>
      <c r="CG146" s="491"/>
      <c r="CH146" s="491"/>
      <c r="CI146" s="491"/>
      <c r="CJ146" s="491">
        <v>5</v>
      </c>
      <c r="CK146" s="491"/>
      <c r="CL146" s="491"/>
      <c r="CM146" s="491"/>
      <c r="CN146" s="491"/>
      <c r="CO146" s="491"/>
      <c r="CP146" s="491"/>
      <c r="CQ146" s="491"/>
      <c r="CR146" s="491"/>
      <c r="CS146" s="491"/>
      <c r="CT146" s="491"/>
      <c r="CU146" s="491"/>
      <c r="CV146" s="491"/>
      <c r="CW146" s="491"/>
      <c r="CX146" s="491"/>
      <c r="CY146" s="491"/>
      <c r="CZ146" s="491"/>
      <c r="DA146" s="491"/>
    </row>
    <row r="147" spans="1:105" s="114" customFormat="1" ht="15" customHeight="1" x14ac:dyDescent="0.3">
      <c r="A147" s="467"/>
      <c r="B147" s="467"/>
      <c r="C147" s="467"/>
      <c r="D147" s="467"/>
      <c r="E147" s="467"/>
      <c r="F147" s="467"/>
      <c r="G147" s="467"/>
      <c r="H147" s="492"/>
      <c r="I147" s="492"/>
      <c r="J147" s="492"/>
      <c r="K147" s="492"/>
      <c r="L147" s="492"/>
      <c r="M147" s="492"/>
      <c r="N147" s="492"/>
      <c r="O147" s="492"/>
      <c r="P147" s="492"/>
      <c r="Q147" s="492"/>
      <c r="R147" s="492"/>
      <c r="S147" s="492"/>
      <c r="T147" s="492"/>
      <c r="U147" s="492"/>
      <c r="V147" s="492"/>
      <c r="W147" s="492"/>
      <c r="X147" s="492"/>
      <c r="Y147" s="492"/>
      <c r="Z147" s="492"/>
      <c r="AA147" s="492"/>
      <c r="AB147" s="492"/>
      <c r="AC147" s="492"/>
      <c r="AD147" s="492"/>
      <c r="AE147" s="492"/>
      <c r="AF147" s="492"/>
      <c r="AG147" s="492"/>
      <c r="AH147" s="492"/>
      <c r="AI147" s="492"/>
      <c r="AJ147" s="492"/>
      <c r="AK147" s="492"/>
      <c r="AL147" s="492"/>
      <c r="AM147" s="492"/>
      <c r="AN147" s="492"/>
      <c r="AO147" s="492"/>
      <c r="AP147" s="492"/>
      <c r="AQ147" s="492"/>
      <c r="AR147" s="492"/>
      <c r="AS147" s="492"/>
      <c r="AT147" s="492"/>
      <c r="AU147" s="492"/>
      <c r="AV147" s="492"/>
      <c r="AW147" s="492"/>
      <c r="AX147" s="492"/>
      <c r="AY147" s="492"/>
      <c r="AZ147" s="492"/>
      <c r="BA147" s="492"/>
      <c r="BB147" s="492"/>
      <c r="BC147" s="492"/>
      <c r="BD147" s="471"/>
      <c r="BE147" s="471"/>
      <c r="BF147" s="471"/>
      <c r="BG147" s="471"/>
      <c r="BH147" s="471"/>
      <c r="BI147" s="471"/>
      <c r="BJ147" s="471"/>
      <c r="BK147" s="471"/>
      <c r="BL147" s="471"/>
      <c r="BM147" s="471"/>
      <c r="BN147" s="471"/>
      <c r="BO147" s="471"/>
      <c r="BP147" s="471"/>
      <c r="BQ147" s="471"/>
      <c r="BR147" s="471"/>
      <c r="BS147" s="471"/>
      <c r="BT147" s="471"/>
      <c r="BU147" s="471"/>
      <c r="BV147" s="471"/>
      <c r="BW147" s="471"/>
      <c r="BX147" s="471"/>
      <c r="BY147" s="471"/>
      <c r="BZ147" s="471"/>
      <c r="CA147" s="471"/>
      <c r="CB147" s="471"/>
      <c r="CC147" s="471"/>
      <c r="CD147" s="471"/>
      <c r="CE147" s="471"/>
      <c r="CF147" s="471"/>
      <c r="CG147" s="471"/>
      <c r="CH147" s="471"/>
      <c r="CI147" s="471"/>
      <c r="CJ147" s="471"/>
      <c r="CK147" s="471"/>
      <c r="CL147" s="471"/>
      <c r="CM147" s="471"/>
      <c r="CN147" s="471"/>
      <c r="CO147" s="471"/>
      <c r="CP147" s="471"/>
      <c r="CQ147" s="471"/>
      <c r="CR147" s="471"/>
      <c r="CS147" s="471"/>
      <c r="CT147" s="471"/>
      <c r="CU147" s="471"/>
      <c r="CV147" s="471"/>
      <c r="CW147" s="471"/>
      <c r="CX147" s="471"/>
      <c r="CY147" s="471"/>
      <c r="CZ147" s="471"/>
      <c r="DA147" s="471"/>
    </row>
    <row r="148" spans="1:105" s="114" customFormat="1" ht="15" customHeight="1" x14ac:dyDescent="0.3">
      <c r="A148" s="467"/>
      <c r="B148" s="467"/>
      <c r="C148" s="467"/>
      <c r="D148" s="467"/>
      <c r="E148" s="467"/>
      <c r="F148" s="467"/>
      <c r="G148" s="467"/>
      <c r="H148" s="492"/>
      <c r="I148" s="492"/>
      <c r="J148" s="492"/>
      <c r="K148" s="492"/>
      <c r="L148" s="492"/>
      <c r="M148" s="492"/>
      <c r="N148" s="492"/>
      <c r="O148" s="492"/>
      <c r="P148" s="492"/>
      <c r="Q148" s="492"/>
      <c r="R148" s="492"/>
      <c r="S148" s="492"/>
      <c r="T148" s="492"/>
      <c r="U148" s="492"/>
      <c r="V148" s="492"/>
      <c r="W148" s="492"/>
      <c r="X148" s="492"/>
      <c r="Y148" s="492"/>
      <c r="Z148" s="492"/>
      <c r="AA148" s="492"/>
      <c r="AB148" s="492"/>
      <c r="AC148" s="492"/>
      <c r="AD148" s="492"/>
      <c r="AE148" s="492"/>
      <c r="AF148" s="492"/>
      <c r="AG148" s="492"/>
      <c r="AH148" s="492"/>
      <c r="AI148" s="492"/>
      <c r="AJ148" s="492"/>
      <c r="AK148" s="492"/>
      <c r="AL148" s="492"/>
      <c r="AM148" s="492"/>
      <c r="AN148" s="492"/>
      <c r="AO148" s="492"/>
      <c r="AP148" s="492"/>
      <c r="AQ148" s="492"/>
      <c r="AR148" s="492"/>
      <c r="AS148" s="492"/>
      <c r="AT148" s="492"/>
      <c r="AU148" s="492"/>
      <c r="AV148" s="492"/>
      <c r="AW148" s="492"/>
      <c r="AX148" s="492"/>
      <c r="AY148" s="492"/>
      <c r="AZ148" s="492"/>
      <c r="BA148" s="492"/>
      <c r="BB148" s="492"/>
      <c r="BC148" s="492"/>
      <c r="BD148" s="471"/>
      <c r="BE148" s="471"/>
      <c r="BF148" s="471"/>
      <c r="BG148" s="471"/>
      <c r="BH148" s="471"/>
      <c r="BI148" s="471"/>
      <c r="BJ148" s="471"/>
      <c r="BK148" s="471"/>
      <c r="BL148" s="471"/>
      <c r="BM148" s="471"/>
      <c r="BN148" s="471"/>
      <c r="BO148" s="471"/>
      <c r="BP148" s="471"/>
      <c r="BQ148" s="471"/>
      <c r="BR148" s="471"/>
      <c r="BS148" s="471"/>
      <c r="BT148" s="471"/>
      <c r="BU148" s="471"/>
      <c r="BV148" s="471"/>
      <c r="BW148" s="471"/>
      <c r="BX148" s="471"/>
      <c r="BY148" s="471"/>
      <c r="BZ148" s="471"/>
      <c r="CA148" s="471"/>
      <c r="CB148" s="471"/>
      <c r="CC148" s="471"/>
      <c r="CD148" s="471"/>
      <c r="CE148" s="471"/>
      <c r="CF148" s="471"/>
      <c r="CG148" s="471"/>
      <c r="CH148" s="471"/>
      <c r="CI148" s="471"/>
      <c r="CJ148" s="471"/>
      <c r="CK148" s="471"/>
      <c r="CL148" s="471"/>
      <c r="CM148" s="471"/>
      <c r="CN148" s="471"/>
      <c r="CO148" s="471"/>
      <c r="CP148" s="471"/>
      <c r="CQ148" s="471"/>
      <c r="CR148" s="471"/>
      <c r="CS148" s="471"/>
      <c r="CT148" s="471"/>
      <c r="CU148" s="471"/>
      <c r="CV148" s="471"/>
      <c r="CW148" s="471"/>
      <c r="CX148" s="471"/>
      <c r="CY148" s="471"/>
      <c r="CZ148" s="471"/>
      <c r="DA148" s="471"/>
    </row>
    <row r="149" spans="1:105" s="114" customFormat="1" ht="15" customHeight="1" x14ac:dyDescent="0.3">
      <c r="A149" s="467"/>
      <c r="B149" s="467"/>
      <c r="C149" s="467"/>
      <c r="D149" s="467"/>
      <c r="E149" s="467"/>
      <c r="F149" s="467"/>
      <c r="G149" s="467"/>
      <c r="H149" s="498" t="s">
        <v>261</v>
      </c>
      <c r="I149" s="498"/>
      <c r="J149" s="498"/>
      <c r="K149" s="498"/>
      <c r="L149" s="498"/>
      <c r="M149" s="498"/>
      <c r="N149" s="498"/>
      <c r="O149" s="498"/>
      <c r="P149" s="498"/>
      <c r="Q149" s="498"/>
      <c r="R149" s="498"/>
      <c r="S149" s="498"/>
      <c r="T149" s="498"/>
      <c r="U149" s="498"/>
      <c r="V149" s="498"/>
      <c r="W149" s="498"/>
      <c r="X149" s="498"/>
      <c r="Y149" s="498"/>
      <c r="Z149" s="498"/>
      <c r="AA149" s="498"/>
      <c r="AB149" s="498"/>
      <c r="AC149" s="498"/>
      <c r="AD149" s="498"/>
      <c r="AE149" s="498"/>
      <c r="AF149" s="498"/>
      <c r="AG149" s="498"/>
      <c r="AH149" s="498"/>
      <c r="AI149" s="498"/>
      <c r="AJ149" s="498"/>
      <c r="AK149" s="498"/>
      <c r="AL149" s="498"/>
      <c r="AM149" s="498"/>
      <c r="AN149" s="498"/>
      <c r="AO149" s="498"/>
      <c r="AP149" s="498"/>
      <c r="AQ149" s="498"/>
      <c r="AR149" s="498"/>
      <c r="AS149" s="498"/>
      <c r="AT149" s="498"/>
      <c r="AU149" s="498"/>
      <c r="AV149" s="498"/>
      <c r="AW149" s="498"/>
      <c r="AX149" s="498"/>
      <c r="AY149" s="498"/>
      <c r="AZ149" s="498"/>
      <c r="BA149" s="498"/>
      <c r="BB149" s="498"/>
      <c r="BC149" s="499"/>
      <c r="BD149" s="471" t="s">
        <v>7</v>
      </c>
      <c r="BE149" s="471"/>
      <c r="BF149" s="471"/>
      <c r="BG149" s="471"/>
      <c r="BH149" s="471"/>
      <c r="BI149" s="471"/>
      <c r="BJ149" s="471"/>
      <c r="BK149" s="471"/>
      <c r="BL149" s="471"/>
      <c r="BM149" s="471"/>
      <c r="BN149" s="471"/>
      <c r="BO149" s="471"/>
      <c r="BP149" s="471"/>
      <c r="BQ149" s="471"/>
      <c r="BR149" s="471"/>
      <c r="BS149" s="471"/>
      <c r="BT149" s="471" t="s">
        <v>7</v>
      </c>
      <c r="BU149" s="471"/>
      <c r="BV149" s="471"/>
      <c r="BW149" s="471"/>
      <c r="BX149" s="471"/>
      <c r="BY149" s="471"/>
      <c r="BZ149" s="471"/>
      <c r="CA149" s="471"/>
      <c r="CB149" s="471"/>
      <c r="CC149" s="471"/>
      <c r="CD149" s="471"/>
      <c r="CE149" s="471"/>
      <c r="CF149" s="471"/>
      <c r="CG149" s="471"/>
      <c r="CH149" s="471"/>
      <c r="CI149" s="471"/>
      <c r="CJ149" s="471"/>
      <c r="CK149" s="471"/>
      <c r="CL149" s="471"/>
      <c r="CM149" s="471"/>
      <c r="CN149" s="471"/>
      <c r="CO149" s="471"/>
      <c r="CP149" s="471"/>
      <c r="CQ149" s="471"/>
      <c r="CR149" s="471"/>
      <c r="CS149" s="471"/>
      <c r="CT149" s="471"/>
      <c r="CU149" s="471"/>
      <c r="CV149" s="471"/>
      <c r="CW149" s="471"/>
      <c r="CX149" s="471"/>
      <c r="CY149" s="471"/>
      <c r="CZ149" s="471"/>
      <c r="DA149" s="471"/>
    </row>
    <row r="151" spans="1:105" s="109" customFormat="1" ht="27" customHeight="1" x14ac:dyDescent="0.25">
      <c r="A151" s="544" t="s">
        <v>308</v>
      </c>
      <c r="B151" s="544"/>
      <c r="C151" s="544"/>
      <c r="D151" s="544"/>
      <c r="E151" s="544"/>
      <c r="F151" s="544"/>
      <c r="G151" s="544"/>
      <c r="H151" s="544"/>
      <c r="I151" s="544"/>
      <c r="J151" s="544"/>
      <c r="K151" s="544"/>
      <c r="L151" s="544"/>
      <c r="M151" s="544"/>
      <c r="N151" s="544"/>
      <c r="O151" s="544"/>
      <c r="P151" s="544"/>
      <c r="Q151" s="544"/>
      <c r="R151" s="544"/>
      <c r="S151" s="544"/>
      <c r="T151" s="544"/>
      <c r="U151" s="544"/>
      <c r="V151" s="544"/>
      <c r="W151" s="544"/>
      <c r="X151" s="544"/>
      <c r="Y151" s="544"/>
      <c r="Z151" s="544"/>
      <c r="AA151" s="544"/>
      <c r="AB151" s="544"/>
      <c r="AC151" s="544"/>
      <c r="AD151" s="544"/>
      <c r="AE151" s="544"/>
      <c r="AF151" s="544"/>
      <c r="AG151" s="544"/>
      <c r="AH151" s="544"/>
      <c r="AI151" s="544"/>
      <c r="AJ151" s="544"/>
      <c r="AK151" s="544"/>
      <c r="AL151" s="544"/>
      <c r="AM151" s="544"/>
      <c r="AN151" s="544"/>
      <c r="AO151" s="544"/>
      <c r="AP151" s="544"/>
      <c r="AQ151" s="544"/>
      <c r="AR151" s="544"/>
      <c r="AS151" s="544"/>
      <c r="AT151" s="544"/>
      <c r="AU151" s="544"/>
      <c r="AV151" s="544"/>
      <c r="AW151" s="544"/>
      <c r="AX151" s="544"/>
      <c r="AY151" s="544"/>
      <c r="AZ151" s="544"/>
      <c r="BA151" s="544"/>
      <c r="BB151" s="544"/>
      <c r="BC151" s="544"/>
      <c r="BD151" s="544"/>
      <c r="BE151" s="544"/>
      <c r="BF151" s="544"/>
      <c r="BG151" s="544"/>
      <c r="BH151" s="544"/>
      <c r="BI151" s="544"/>
      <c r="BJ151" s="544"/>
      <c r="BK151" s="544"/>
      <c r="BL151" s="544"/>
      <c r="BM151" s="544"/>
      <c r="BN151" s="544"/>
      <c r="BO151" s="544"/>
      <c r="BP151" s="544"/>
      <c r="BQ151" s="544"/>
      <c r="BR151" s="544"/>
      <c r="BS151" s="544"/>
      <c r="BT151" s="544"/>
      <c r="BU151" s="544"/>
      <c r="BV151" s="544"/>
      <c r="BW151" s="544"/>
      <c r="BX151" s="544"/>
      <c r="BY151" s="544"/>
      <c r="BZ151" s="544"/>
      <c r="CA151" s="544"/>
      <c r="CB151" s="544"/>
      <c r="CC151" s="544"/>
      <c r="CD151" s="544"/>
      <c r="CE151" s="544"/>
      <c r="CF151" s="544"/>
      <c r="CG151" s="544"/>
      <c r="CH151" s="544"/>
      <c r="CI151" s="544"/>
      <c r="CJ151" s="544"/>
      <c r="CK151" s="544"/>
      <c r="CL151" s="544"/>
      <c r="CM151" s="544"/>
      <c r="CN151" s="544"/>
      <c r="CO151" s="544"/>
      <c r="CP151" s="544"/>
      <c r="CQ151" s="544"/>
      <c r="CR151" s="544"/>
      <c r="CS151" s="544"/>
      <c r="CT151" s="544"/>
      <c r="CU151" s="544"/>
      <c r="CV151" s="544"/>
      <c r="CW151" s="544"/>
      <c r="CX151" s="544"/>
      <c r="CY151" s="544"/>
      <c r="CZ151" s="544"/>
      <c r="DA151" s="544"/>
    </row>
    <row r="152" spans="1:105" ht="6" customHeight="1" x14ac:dyDescent="0.25"/>
    <row r="153" spans="1:105" s="109" customFormat="1" ht="13.8" x14ac:dyDescent="0.25">
      <c r="A153" s="109" t="s">
        <v>248</v>
      </c>
      <c r="X153" s="475" t="s">
        <v>620</v>
      </c>
      <c r="Y153" s="475"/>
      <c r="Z153" s="475"/>
      <c r="AA153" s="475"/>
      <c r="AB153" s="475"/>
      <c r="AC153" s="475"/>
      <c r="AD153" s="475"/>
      <c r="AE153" s="475"/>
      <c r="AF153" s="475"/>
      <c r="AG153" s="475"/>
      <c r="AH153" s="475"/>
      <c r="AI153" s="475"/>
      <c r="AJ153" s="475"/>
      <c r="AK153" s="475"/>
      <c r="AL153" s="475"/>
      <c r="AM153" s="475"/>
      <c r="AN153" s="475"/>
      <c r="AO153" s="475"/>
      <c r="AP153" s="475"/>
      <c r="AQ153" s="475"/>
      <c r="AR153" s="475"/>
      <c r="AS153" s="475"/>
      <c r="AT153" s="475"/>
      <c r="AU153" s="475"/>
      <c r="AV153" s="475"/>
      <c r="AW153" s="475"/>
      <c r="AX153" s="475"/>
      <c r="AY153" s="475"/>
      <c r="AZ153" s="475"/>
      <c r="BA153" s="475"/>
      <c r="BB153" s="475"/>
      <c r="BC153" s="475"/>
      <c r="BD153" s="475"/>
      <c r="BE153" s="475"/>
      <c r="BF153" s="475"/>
      <c r="BG153" s="475"/>
      <c r="BH153" s="475"/>
      <c r="BI153" s="475"/>
      <c r="BJ153" s="475"/>
      <c r="BK153" s="475"/>
      <c r="BL153" s="475"/>
      <c r="BM153" s="475"/>
      <c r="BN153" s="475"/>
      <c r="BO153" s="475"/>
      <c r="BP153" s="475"/>
      <c r="BQ153" s="475"/>
      <c r="BR153" s="475"/>
      <c r="BS153" s="475"/>
      <c r="BT153" s="475"/>
      <c r="BU153" s="475"/>
      <c r="BV153" s="475"/>
      <c r="BW153" s="475"/>
      <c r="BX153" s="475"/>
      <c r="BY153" s="475"/>
      <c r="BZ153" s="475"/>
      <c r="CA153" s="475"/>
      <c r="CB153" s="475"/>
      <c r="CC153" s="475"/>
      <c r="CD153" s="475"/>
      <c r="CE153" s="475"/>
      <c r="CF153" s="475"/>
      <c r="CG153" s="475"/>
      <c r="CH153" s="475"/>
      <c r="CI153" s="475"/>
      <c r="CJ153" s="475"/>
      <c r="CK153" s="475"/>
      <c r="CL153" s="475"/>
      <c r="CM153" s="475"/>
      <c r="CN153" s="475"/>
      <c r="CO153" s="475"/>
      <c r="CP153" s="475"/>
      <c r="CQ153" s="475"/>
      <c r="CR153" s="475"/>
      <c r="CS153" s="475"/>
      <c r="CT153" s="475"/>
      <c r="CU153" s="475"/>
      <c r="CV153" s="475"/>
      <c r="CW153" s="475"/>
      <c r="CX153" s="475"/>
      <c r="CY153" s="475"/>
      <c r="CZ153" s="475"/>
      <c r="DA153" s="475"/>
    </row>
    <row r="154" spans="1:105" s="109" customFormat="1" ht="6" customHeight="1" x14ac:dyDescent="0.25">
      <c r="X154" s="110"/>
      <c r="Y154" s="110"/>
      <c r="Z154" s="110"/>
      <c r="AA154" s="110"/>
      <c r="AB154" s="110"/>
      <c r="AC154" s="110"/>
      <c r="AD154" s="110"/>
      <c r="AE154" s="110"/>
      <c r="AF154" s="110"/>
      <c r="AG154" s="110"/>
      <c r="AH154" s="110"/>
      <c r="AI154" s="110"/>
      <c r="AJ154" s="110"/>
      <c r="AK154" s="110"/>
      <c r="AL154" s="110"/>
      <c r="AM154" s="110"/>
      <c r="AN154" s="110"/>
      <c r="AO154" s="110"/>
      <c r="AP154" s="110"/>
      <c r="AQ154" s="110"/>
      <c r="AR154" s="110"/>
      <c r="AS154" s="110"/>
      <c r="AT154" s="110"/>
      <c r="AU154" s="110"/>
      <c r="AV154" s="110"/>
      <c r="AW154" s="110"/>
      <c r="AX154" s="110"/>
      <c r="AY154" s="110"/>
      <c r="AZ154" s="110"/>
      <c r="BA154" s="110"/>
      <c r="BB154" s="110"/>
      <c r="BC154" s="110"/>
      <c r="BD154" s="110"/>
      <c r="BE154" s="110"/>
      <c r="BF154" s="110"/>
      <c r="BG154" s="110"/>
      <c r="BH154" s="110"/>
      <c r="BI154" s="110"/>
      <c r="BJ154" s="110"/>
      <c r="BK154" s="110"/>
      <c r="BL154" s="110"/>
      <c r="BM154" s="110"/>
      <c r="BN154" s="110"/>
      <c r="BO154" s="110"/>
      <c r="BP154" s="110"/>
      <c r="BQ154" s="110"/>
      <c r="BR154" s="110"/>
      <c r="BS154" s="110"/>
      <c r="BT154" s="110"/>
      <c r="BU154" s="110"/>
      <c r="BV154" s="110"/>
      <c r="BW154" s="110"/>
      <c r="BX154" s="110"/>
      <c r="BY154" s="110"/>
      <c r="BZ154" s="110"/>
      <c r="CA154" s="110"/>
      <c r="CB154" s="110"/>
      <c r="CC154" s="110"/>
      <c r="CD154" s="110"/>
      <c r="CE154" s="110"/>
      <c r="CF154" s="110"/>
      <c r="CG154" s="110"/>
      <c r="CH154" s="110"/>
      <c r="CI154" s="110"/>
      <c r="CJ154" s="110"/>
      <c r="CK154" s="110"/>
      <c r="CL154" s="110"/>
      <c r="CM154" s="110"/>
      <c r="CN154" s="110"/>
      <c r="CO154" s="110"/>
      <c r="CP154" s="110"/>
      <c r="CQ154" s="110"/>
      <c r="CR154" s="110"/>
      <c r="CS154" s="110"/>
      <c r="CT154" s="110"/>
      <c r="CU154" s="110"/>
      <c r="CV154" s="110"/>
      <c r="CW154" s="110"/>
      <c r="CX154" s="110"/>
      <c r="CY154" s="110"/>
      <c r="CZ154" s="110"/>
      <c r="DA154" s="110"/>
    </row>
    <row r="155" spans="1:105" s="109" customFormat="1" ht="13.8" x14ac:dyDescent="0.25">
      <c r="A155" s="476" t="s">
        <v>249</v>
      </c>
      <c r="B155" s="476"/>
      <c r="C155" s="476"/>
      <c r="D155" s="476"/>
      <c r="E155" s="476"/>
      <c r="F155" s="476"/>
      <c r="G155" s="476"/>
      <c r="H155" s="476"/>
      <c r="I155" s="476"/>
      <c r="J155" s="476"/>
      <c r="K155" s="476"/>
      <c r="L155" s="476"/>
      <c r="M155" s="476"/>
      <c r="N155" s="476"/>
      <c r="O155" s="476"/>
      <c r="P155" s="476"/>
      <c r="Q155" s="476"/>
      <c r="R155" s="476"/>
      <c r="S155" s="476"/>
      <c r="T155" s="476"/>
      <c r="U155" s="476"/>
      <c r="V155" s="476"/>
      <c r="W155" s="476"/>
      <c r="X155" s="476"/>
      <c r="Y155" s="476"/>
      <c r="Z155" s="476"/>
      <c r="AA155" s="476"/>
      <c r="AB155" s="476"/>
      <c r="AC155" s="476"/>
      <c r="AD155" s="476"/>
      <c r="AE155" s="476"/>
      <c r="AF155" s="476"/>
      <c r="AG155" s="476"/>
      <c r="AH155" s="476"/>
      <c r="AI155" s="476"/>
      <c r="AJ155" s="476"/>
      <c r="AK155" s="476"/>
      <c r="AL155" s="476"/>
      <c r="AM155" s="476"/>
      <c r="AN155" s="476"/>
      <c r="AO155" s="476"/>
      <c r="AP155" s="477" t="s">
        <v>621</v>
      </c>
      <c r="AQ155" s="477"/>
      <c r="AR155" s="477"/>
      <c r="AS155" s="477"/>
      <c r="AT155" s="477"/>
      <c r="AU155" s="477"/>
      <c r="AV155" s="477"/>
      <c r="AW155" s="477"/>
      <c r="AX155" s="477"/>
      <c r="AY155" s="477"/>
      <c r="AZ155" s="477"/>
      <c r="BA155" s="477"/>
      <c r="BB155" s="477"/>
      <c r="BC155" s="477"/>
      <c r="BD155" s="477"/>
      <c r="BE155" s="477"/>
      <c r="BF155" s="477"/>
      <c r="BG155" s="477"/>
      <c r="BH155" s="477"/>
      <c r="BI155" s="477"/>
      <c r="BJ155" s="477"/>
      <c r="BK155" s="477"/>
      <c r="BL155" s="477"/>
      <c r="BM155" s="477"/>
      <c r="BN155" s="477"/>
      <c r="BO155" s="477"/>
      <c r="BP155" s="477"/>
      <c r="BQ155" s="477"/>
      <c r="BR155" s="477"/>
      <c r="BS155" s="477"/>
      <c r="BT155" s="477"/>
      <c r="BU155" s="477"/>
      <c r="BV155" s="477"/>
      <c r="BW155" s="477"/>
      <c r="BX155" s="477"/>
      <c r="BY155" s="477"/>
      <c r="BZ155" s="477"/>
      <c r="CA155" s="477"/>
      <c r="CB155" s="477"/>
      <c r="CC155" s="477"/>
      <c r="CD155" s="477"/>
      <c r="CE155" s="477"/>
      <c r="CF155" s="477"/>
      <c r="CG155" s="477"/>
      <c r="CH155" s="477"/>
      <c r="CI155" s="477"/>
      <c r="CJ155" s="477"/>
      <c r="CK155" s="477"/>
      <c r="CL155" s="477"/>
      <c r="CM155" s="477"/>
      <c r="CN155" s="477"/>
      <c r="CO155" s="477"/>
      <c r="CP155" s="477"/>
      <c r="CQ155" s="477"/>
      <c r="CR155" s="477"/>
      <c r="CS155" s="477"/>
      <c r="CT155" s="477"/>
      <c r="CU155" s="477"/>
      <c r="CV155" s="477"/>
      <c r="CW155" s="477"/>
      <c r="CX155" s="477"/>
      <c r="CY155" s="477"/>
      <c r="CZ155" s="477"/>
      <c r="DA155" s="477"/>
    </row>
    <row r="156" spans="1:105" ht="10.5" customHeight="1" x14ac:dyDescent="0.25"/>
    <row r="157" spans="1:105" s="112" customFormat="1" ht="45" customHeight="1" x14ac:dyDescent="0.3">
      <c r="A157" s="478" t="s">
        <v>251</v>
      </c>
      <c r="B157" s="479"/>
      <c r="C157" s="479"/>
      <c r="D157" s="479"/>
      <c r="E157" s="479"/>
      <c r="F157" s="479"/>
      <c r="G157" s="480"/>
      <c r="H157" s="478" t="s">
        <v>0</v>
      </c>
      <c r="I157" s="479"/>
      <c r="J157" s="479"/>
      <c r="K157" s="479"/>
      <c r="L157" s="479"/>
      <c r="M157" s="479"/>
      <c r="N157" s="479"/>
      <c r="O157" s="479"/>
      <c r="P157" s="479"/>
      <c r="Q157" s="479"/>
      <c r="R157" s="479"/>
      <c r="S157" s="479"/>
      <c r="T157" s="479"/>
      <c r="U157" s="479"/>
      <c r="V157" s="479"/>
      <c r="W157" s="479"/>
      <c r="X157" s="479"/>
      <c r="Y157" s="479"/>
      <c r="Z157" s="479"/>
      <c r="AA157" s="479"/>
      <c r="AB157" s="479"/>
      <c r="AC157" s="479"/>
      <c r="AD157" s="479"/>
      <c r="AE157" s="479"/>
      <c r="AF157" s="479"/>
      <c r="AG157" s="479"/>
      <c r="AH157" s="479"/>
      <c r="AI157" s="479"/>
      <c r="AJ157" s="479"/>
      <c r="AK157" s="479"/>
      <c r="AL157" s="479"/>
      <c r="AM157" s="479"/>
      <c r="AN157" s="479"/>
      <c r="AO157" s="479"/>
      <c r="AP157" s="479"/>
      <c r="AQ157" s="479"/>
      <c r="AR157" s="479"/>
      <c r="AS157" s="479"/>
      <c r="AT157" s="479"/>
      <c r="AU157" s="479"/>
      <c r="AV157" s="479"/>
      <c r="AW157" s="479"/>
      <c r="AX157" s="479"/>
      <c r="AY157" s="479"/>
      <c r="AZ157" s="479"/>
      <c r="BA157" s="479"/>
      <c r="BB157" s="479"/>
      <c r="BC157" s="480"/>
      <c r="BD157" s="478" t="s">
        <v>299</v>
      </c>
      <c r="BE157" s="479"/>
      <c r="BF157" s="479"/>
      <c r="BG157" s="479"/>
      <c r="BH157" s="479"/>
      <c r="BI157" s="479"/>
      <c r="BJ157" s="479"/>
      <c r="BK157" s="479"/>
      <c r="BL157" s="479"/>
      <c r="BM157" s="479"/>
      <c r="BN157" s="479"/>
      <c r="BO157" s="479"/>
      <c r="BP157" s="479"/>
      <c r="BQ157" s="479"/>
      <c r="BR157" s="479"/>
      <c r="BS157" s="480"/>
      <c r="BT157" s="478" t="s">
        <v>300</v>
      </c>
      <c r="BU157" s="479"/>
      <c r="BV157" s="479"/>
      <c r="BW157" s="479"/>
      <c r="BX157" s="479"/>
      <c r="BY157" s="479"/>
      <c r="BZ157" s="479"/>
      <c r="CA157" s="479"/>
      <c r="CB157" s="479"/>
      <c r="CC157" s="479"/>
      <c r="CD157" s="479"/>
      <c r="CE157" s="479"/>
      <c r="CF157" s="479"/>
      <c r="CG157" s="479"/>
      <c r="CH157" s="479"/>
      <c r="CI157" s="480"/>
      <c r="CJ157" s="478" t="s">
        <v>301</v>
      </c>
      <c r="CK157" s="479"/>
      <c r="CL157" s="479"/>
      <c r="CM157" s="479"/>
      <c r="CN157" s="479"/>
      <c r="CO157" s="479"/>
      <c r="CP157" s="479"/>
      <c r="CQ157" s="479"/>
      <c r="CR157" s="479"/>
      <c r="CS157" s="479"/>
      <c r="CT157" s="479"/>
      <c r="CU157" s="479"/>
      <c r="CV157" s="479"/>
      <c r="CW157" s="479"/>
      <c r="CX157" s="479"/>
      <c r="CY157" s="479"/>
      <c r="CZ157" s="479"/>
      <c r="DA157" s="480"/>
    </row>
    <row r="158" spans="1:105" s="113" customFormat="1" ht="13.2" x14ac:dyDescent="0.3">
      <c r="A158" s="491">
        <v>1</v>
      </c>
      <c r="B158" s="491"/>
      <c r="C158" s="491"/>
      <c r="D158" s="491"/>
      <c r="E158" s="491"/>
      <c r="F158" s="491"/>
      <c r="G158" s="491"/>
      <c r="H158" s="491">
        <v>2</v>
      </c>
      <c r="I158" s="491"/>
      <c r="J158" s="491"/>
      <c r="K158" s="491"/>
      <c r="L158" s="491"/>
      <c r="M158" s="491"/>
      <c r="N158" s="491"/>
      <c r="O158" s="491"/>
      <c r="P158" s="491"/>
      <c r="Q158" s="491"/>
      <c r="R158" s="491"/>
      <c r="S158" s="491"/>
      <c r="T158" s="491"/>
      <c r="U158" s="491"/>
      <c r="V158" s="491"/>
      <c r="W158" s="491"/>
      <c r="X158" s="491"/>
      <c r="Y158" s="491"/>
      <c r="Z158" s="491"/>
      <c r="AA158" s="491"/>
      <c r="AB158" s="491"/>
      <c r="AC158" s="491"/>
      <c r="AD158" s="491"/>
      <c r="AE158" s="491"/>
      <c r="AF158" s="491"/>
      <c r="AG158" s="491"/>
      <c r="AH158" s="491"/>
      <c r="AI158" s="491"/>
      <c r="AJ158" s="491"/>
      <c r="AK158" s="491"/>
      <c r="AL158" s="491"/>
      <c r="AM158" s="491"/>
      <c r="AN158" s="491"/>
      <c r="AO158" s="491"/>
      <c r="AP158" s="491"/>
      <c r="AQ158" s="491"/>
      <c r="AR158" s="491"/>
      <c r="AS158" s="491"/>
      <c r="AT158" s="491"/>
      <c r="AU158" s="491"/>
      <c r="AV158" s="491"/>
      <c r="AW158" s="491"/>
      <c r="AX158" s="491"/>
      <c r="AY158" s="491"/>
      <c r="AZ158" s="491"/>
      <c r="BA158" s="491"/>
      <c r="BB158" s="491"/>
      <c r="BC158" s="491"/>
      <c r="BD158" s="491">
        <v>3</v>
      </c>
      <c r="BE158" s="491"/>
      <c r="BF158" s="491"/>
      <c r="BG158" s="491"/>
      <c r="BH158" s="491"/>
      <c r="BI158" s="491"/>
      <c r="BJ158" s="491"/>
      <c r="BK158" s="491"/>
      <c r="BL158" s="491"/>
      <c r="BM158" s="491"/>
      <c r="BN158" s="491"/>
      <c r="BO158" s="491"/>
      <c r="BP158" s="491"/>
      <c r="BQ158" s="491"/>
      <c r="BR158" s="491"/>
      <c r="BS158" s="491"/>
      <c r="BT158" s="491">
        <v>4</v>
      </c>
      <c r="BU158" s="491"/>
      <c r="BV158" s="491"/>
      <c r="BW158" s="491"/>
      <c r="BX158" s="491"/>
      <c r="BY158" s="491"/>
      <c r="BZ158" s="491"/>
      <c r="CA158" s="491"/>
      <c r="CB158" s="491"/>
      <c r="CC158" s="491"/>
      <c r="CD158" s="491"/>
      <c r="CE158" s="491"/>
      <c r="CF158" s="491"/>
      <c r="CG158" s="491"/>
      <c r="CH158" s="491"/>
      <c r="CI158" s="491"/>
      <c r="CJ158" s="491">
        <v>5</v>
      </c>
      <c r="CK158" s="491"/>
      <c r="CL158" s="491"/>
      <c r="CM158" s="491"/>
      <c r="CN158" s="491"/>
      <c r="CO158" s="491"/>
      <c r="CP158" s="491"/>
      <c r="CQ158" s="491"/>
      <c r="CR158" s="491"/>
      <c r="CS158" s="491"/>
      <c r="CT158" s="491"/>
      <c r="CU158" s="491"/>
      <c r="CV158" s="491"/>
      <c r="CW158" s="491"/>
      <c r="CX158" s="491"/>
      <c r="CY158" s="491"/>
      <c r="CZ158" s="491"/>
      <c r="DA158" s="491"/>
    </row>
    <row r="159" spans="1:105" s="114" customFormat="1" ht="15" customHeight="1" x14ac:dyDescent="0.3">
      <c r="A159" s="467" t="s">
        <v>276</v>
      </c>
      <c r="B159" s="467"/>
      <c r="C159" s="467"/>
      <c r="D159" s="467"/>
      <c r="E159" s="467"/>
      <c r="F159" s="467"/>
      <c r="G159" s="467"/>
      <c r="H159" s="492" t="s">
        <v>785</v>
      </c>
      <c r="I159" s="492"/>
      <c r="J159" s="492"/>
      <c r="K159" s="492"/>
      <c r="L159" s="492"/>
      <c r="M159" s="492"/>
      <c r="N159" s="492"/>
      <c r="O159" s="492"/>
      <c r="P159" s="492"/>
      <c r="Q159" s="492"/>
      <c r="R159" s="492"/>
      <c r="S159" s="492"/>
      <c r="T159" s="492"/>
      <c r="U159" s="492"/>
      <c r="V159" s="492"/>
      <c r="W159" s="492"/>
      <c r="X159" s="492"/>
      <c r="Y159" s="492"/>
      <c r="Z159" s="492"/>
      <c r="AA159" s="492"/>
      <c r="AB159" s="492"/>
      <c r="AC159" s="492"/>
      <c r="AD159" s="492"/>
      <c r="AE159" s="492"/>
      <c r="AF159" s="492"/>
      <c r="AG159" s="492"/>
      <c r="AH159" s="492"/>
      <c r="AI159" s="492"/>
      <c r="AJ159" s="492"/>
      <c r="AK159" s="492"/>
      <c r="AL159" s="492"/>
      <c r="AM159" s="492"/>
      <c r="AN159" s="492"/>
      <c r="AO159" s="492"/>
      <c r="AP159" s="492"/>
      <c r="AQ159" s="492"/>
      <c r="AR159" s="492"/>
      <c r="AS159" s="492"/>
      <c r="AT159" s="492"/>
      <c r="AU159" s="492"/>
      <c r="AV159" s="492"/>
      <c r="AW159" s="492"/>
      <c r="AX159" s="492"/>
      <c r="AY159" s="492"/>
      <c r="AZ159" s="492"/>
      <c r="BA159" s="492"/>
      <c r="BB159" s="492"/>
      <c r="BC159" s="492"/>
      <c r="BD159" s="471">
        <v>1240</v>
      </c>
      <c r="BE159" s="471"/>
      <c r="BF159" s="471"/>
      <c r="BG159" s="471"/>
      <c r="BH159" s="471"/>
      <c r="BI159" s="471"/>
      <c r="BJ159" s="471"/>
      <c r="BK159" s="471"/>
      <c r="BL159" s="471"/>
      <c r="BM159" s="471"/>
      <c r="BN159" s="471"/>
      <c r="BO159" s="471"/>
      <c r="BP159" s="471"/>
      <c r="BQ159" s="471"/>
      <c r="BR159" s="471"/>
      <c r="BS159" s="471"/>
      <c r="BT159" s="471"/>
      <c r="BU159" s="471"/>
      <c r="BV159" s="471"/>
      <c r="BW159" s="471"/>
      <c r="BX159" s="471"/>
      <c r="BY159" s="471"/>
      <c r="BZ159" s="471"/>
      <c r="CA159" s="471"/>
      <c r="CB159" s="471"/>
      <c r="CC159" s="471"/>
      <c r="CD159" s="471"/>
      <c r="CE159" s="471"/>
      <c r="CF159" s="471"/>
      <c r="CG159" s="471"/>
      <c r="CH159" s="471"/>
      <c r="CI159" s="471"/>
      <c r="CJ159" s="472">
        <v>1324320</v>
      </c>
      <c r="CK159" s="472"/>
      <c r="CL159" s="472"/>
      <c r="CM159" s="472"/>
      <c r="CN159" s="472"/>
      <c r="CO159" s="472"/>
      <c r="CP159" s="472"/>
      <c r="CQ159" s="472"/>
      <c r="CR159" s="472"/>
      <c r="CS159" s="472"/>
      <c r="CT159" s="472"/>
      <c r="CU159" s="472"/>
      <c r="CV159" s="472"/>
      <c r="CW159" s="472"/>
      <c r="CX159" s="472"/>
      <c r="CY159" s="472"/>
      <c r="CZ159" s="472"/>
      <c r="DA159" s="472"/>
    </row>
    <row r="160" spans="1:105" s="114" customFormat="1" ht="15" customHeight="1" x14ac:dyDescent="0.3">
      <c r="A160" s="467" t="s">
        <v>284</v>
      </c>
      <c r="B160" s="467"/>
      <c r="C160" s="467"/>
      <c r="D160" s="467"/>
      <c r="E160" s="467"/>
      <c r="F160" s="467"/>
      <c r="G160" s="467"/>
      <c r="H160" s="492" t="s">
        <v>786</v>
      </c>
      <c r="I160" s="492"/>
      <c r="J160" s="492"/>
      <c r="K160" s="492"/>
      <c r="L160" s="492"/>
      <c r="M160" s="492"/>
      <c r="N160" s="492"/>
      <c r="O160" s="492"/>
      <c r="P160" s="492"/>
      <c r="Q160" s="492"/>
      <c r="R160" s="492"/>
      <c r="S160" s="492"/>
      <c r="T160" s="492"/>
      <c r="U160" s="492"/>
      <c r="V160" s="492"/>
      <c r="W160" s="492"/>
      <c r="X160" s="492"/>
      <c r="Y160" s="492"/>
      <c r="Z160" s="492"/>
      <c r="AA160" s="492"/>
      <c r="AB160" s="492"/>
      <c r="AC160" s="492"/>
      <c r="AD160" s="492"/>
      <c r="AE160" s="492"/>
      <c r="AF160" s="492"/>
      <c r="AG160" s="492"/>
      <c r="AH160" s="492"/>
      <c r="AI160" s="492"/>
      <c r="AJ160" s="492"/>
      <c r="AK160" s="492"/>
      <c r="AL160" s="492"/>
      <c r="AM160" s="492"/>
      <c r="AN160" s="492"/>
      <c r="AO160" s="492"/>
      <c r="AP160" s="492"/>
      <c r="AQ160" s="492"/>
      <c r="AR160" s="492"/>
      <c r="AS160" s="492"/>
      <c r="AT160" s="492"/>
      <c r="AU160" s="492"/>
      <c r="AV160" s="492"/>
      <c r="AW160" s="492"/>
      <c r="AX160" s="492"/>
      <c r="AY160" s="492"/>
      <c r="AZ160" s="492"/>
      <c r="BA160" s="492"/>
      <c r="BB160" s="492"/>
      <c r="BC160" s="492"/>
      <c r="BD160" s="471">
        <v>1861</v>
      </c>
      <c r="BE160" s="471"/>
      <c r="BF160" s="471"/>
      <c r="BG160" s="471"/>
      <c r="BH160" s="471"/>
      <c r="BI160" s="471"/>
      <c r="BJ160" s="471"/>
      <c r="BK160" s="471"/>
      <c r="BL160" s="471"/>
      <c r="BM160" s="471"/>
      <c r="BN160" s="471"/>
      <c r="BO160" s="471"/>
      <c r="BP160" s="471"/>
      <c r="BQ160" s="471"/>
      <c r="BR160" s="471"/>
      <c r="BS160" s="471"/>
      <c r="BT160" s="471"/>
      <c r="BU160" s="471"/>
      <c r="BV160" s="471"/>
      <c r="BW160" s="471"/>
      <c r="BX160" s="471"/>
      <c r="BY160" s="471"/>
      <c r="BZ160" s="471"/>
      <c r="CA160" s="471"/>
      <c r="CB160" s="471"/>
      <c r="CC160" s="471"/>
      <c r="CD160" s="471"/>
      <c r="CE160" s="471"/>
      <c r="CF160" s="471"/>
      <c r="CG160" s="471"/>
      <c r="CH160" s="471"/>
      <c r="CI160" s="471"/>
      <c r="CJ160" s="472">
        <v>1228260</v>
      </c>
      <c r="CK160" s="472"/>
      <c r="CL160" s="472"/>
      <c r="CM160" s="472"/>
      <c r="CN160" s="472"/>
      <c r="CO160" s="472"/>
      <c r="CP160" s="472"/>
      <c r="CQ160" s="472"/>
      <c r="CR160" s="472"/>
      <c r="CS160" s="472"/>
      <c r="CT160" s="472"/>
      <c r="CU160" s="472"/>
      <c r="CV160" s="472"/>
      <c r="CW160" s="472"/>
      <c r="CX160" s="472"/>
      <c r="CY160" s="472"/>
      <c r="CZ160" s="472"/>
      <c r="DA160" s="472"/>
    </row>
    <row r="161" spans="1:105" s="114" customFormat="1" ht="15" customHeight="1" x14ac:dyDescent="0.3">
      <c r="A161" s="467" t="s">
        <v>295</v>
      </c>
      <c r="B161" s="467"/>
      <c r="C161" s="467"/>
      <c r="D161" s="467"/>
      <c r="E161" s="467"/>
      <c r="F161" s="467"/>
      <c r="G161" s="467"/>
      <c r="H161" s="492" t="s">
        <v>784</v>
      </c>
      <c r="I161" s="492"/>
      <c r="J161" s="492"/>
      <c r="K161" s="492"/>
      <c r="L161" s="492"/>
      <c r="M161" s="492"/>
      <c r="N161" s="492"/>
      <c r="O161" s="492"/>
      <c r="P161" s="492"/>
      <c r="Q161" s="492"/>
      <c r="R161" s="492"/>
      <c r="S161" s="492"/>
      <c r="T161" s="492"/>
      <c r="U161" s="492"/>
      <c r="V161" s="492"/>
      <c r="W161" s="492"/>
      <c r="X161" s="492"/>
      <c r="Y161" s="492"/>
      <c r="Z161" s="492"/>
      <c r="AA161" s="492"/>
      <c r="AB161" s="492"/>
      <c r="AC161" s="492"/>
      <c r="AD161" s="492"/>
      <c r="AE161" s="492"/>
      <c r="AF161" s="492"/>
      <c r="AG161" s="492"/>
      <c r="AH161" s="492"/>
      <c r="AI161" s="492"/>
      <c r="AJ161" s="492"/>
      <c r="AK161" s="492"/>
      <c r="AL161" s="492"/>
      <c r="AM161" s="492"/>
      <c r="AN161" s="492"/>
      <c r="AO161" s="492"/>
      <c r="AP161" s="492"/>
      <c r="AQ161" s="492"/>
      <c r="AR161" s="492"/>
      <c r="AS161" s="492"/>
      <c r="AT161" s="492"/>
      <c r="AU161" s="492"/>
      <c r="AV161" s="492"/>
      <c r="AW161" s="492"/>
      <c r="AX161" s="492"/>
      <c r="AY161" s="492"/>
      <c r="AZ161" s="492"/>
      <c r="BA161" s="492"/>
      <c r="BB161" s="492"/>
      <c r="BC161" s="492"/>
      <c r="BD161" s="471"/>
      <c r="BE161" s="471"/>
      <c r="BF161" s="471"/>
      <c r="BG161" s="471"/>
      <c r="BH161" s="471"/>
      <c r="BI161" s="471"/>
      <c r="BJ161" s="471"/>
      <c r="BK161" s="471"/>
      <c r="BL161" s="471"/>
      <c r="BM161" s="471"/>
      <c r="BN161" s="471"/>
      <c r="BO161" s="471"/>
      <c r="BP161" s="471"/>
      <c r="BQ161" s="471"/>
      <c r="BR161" s="471"/>
      <c r="BS161" s="471"/>
      <c r="BT161" s="471"/>
      <c r="BU161" s="471"/>
      <c r="BV161" s="471"/>
      <c r="BW161" s="471"/>
      <c r="BX161" s="471"/>
      <c r="BY161" s="471"/>
      <c r="BZ161" s="471"/>
      <c r="CA161" s="471"/>
      <c r="CB161" s="471"/>
      <c r="CC161" s="471"/>
      <c r="CD161" s="471"/>
      <c r="CE161" s="471"/>
      <c r="CF161" s="471"/>
      <c r="CG161" s="471"/>
      <c r="CH161" s="471"/>
      <c r="CI161" s="471"/>
      <c r="CJ161" s="472">
        <v>123027</v>
      </c>
      <c r="CK161" s="472"/>
      <c r="CL161" s="472"/>
      <c r="CM161" s="472"/>
      <c r="CN161" s="472"/>
      <c r="CO161" s="472"/>
      <c r="CP161" s="472"/>
      <c r="CQ161" s="472"/>
      <c r="CR161" s="472"/>
      <c r="CS161" s="472"/>
      <c r="CT161" s="472"/>
      <c r="CU161" s="472"/>
      <c r="CV161" s="472"/>
      <c r="CW161" s="472"/>
      <c r="CX161" s="472"/>
      <c r="CY161" s="472"/>
      <c r="CZ161" s="472"/>
      <c r="DA161" s="472"/>
    </row>
    <row r="162" spans="1:105" s="114" customFormat="1" ht="15" customHeight="1" x14ac:dyDescent="0.3">
      <c r="A162" s="467"/>
      <c r="B162" s="467"/>
      <c r="C162" s="467"/>
      <c r="D162" s="467"/>
      <c r="E162" s="467"/>
      <c r="F162" s="467"/>
      <c r="G162" s="467"/>
      <c r="H162" s="498" t="s">
        <v>261</v>
      </c>
      <c r="I162" s="498"/>
      <c r="J162" s="498"/>
      <c r="K162" s="498"/>
      <c r="L162" s="498"/>
      <c r="M162" s="498"/>
      <c r="N162" s="498"/>
      <c r="O162" s="498"/>
      <c r="P162" s="498"/>
      <c r="Q162" s="498"/>
      <c r="R162" s="498"/>
      <c r="S162" s="498"/>
      <c r="T162" s="498"/>
      <c r="U162" s="498"/>
      <c r="V162" s="498"/>
      <c r="W162" s="498"/>
      <c r="X162" s="498"/>
      <c r="Y162" s="498"/>
      <c r="Z162" s="498"/>
      <c r="AA162" s="498"/>
      <c r="AB162" s="498"/>
      <c r="AC162" s="498"/>
      <c r="AD162" s="498"/>
      <c r="AE162" s="498"/>
      <c r="AF162" s="498"/>
      <c r="AG162" s="498"/>
      <c r="AH162" s="498"/>
      <c r="AI162" s="498"/>
      <c r="AJ162" s="498"/>
      <c r="AK162" s="498"/>
      <c r="AL162" s="498"/>
      <c r="AM162" s="498"/>
      <c r="AN162" s="498"/>
      <c r="AO162" s="498"/>
      <c r="AP162" s="498"/>
      <c r="AQ162" s="498"/>
      <c r="AR162" s="498"/>
      <c r="AS162" s="498"/>
      <c r="AT162" s="498"/>
      <c r="AU162" s="498"/>
      <c r="AV162" s="498"/>
      <c r="AW162" s="498"/>
      <c r="AX162" s="498"/>
      <c r="AY162" s="498"/>
      <c r="AZ162" s="498"/>
      <c r="BA162" s="498"/>
      <c r="BB162" s="498"/>
      <c r="BC162" s="499"/>
      <c r="BD162" s="471" t="s">
        <v>7</v>
      </c>
      <c r="BE162" s="471"/>
      <c r="BF162" s="471"/>
      <c r="BG162" s="471"/>
      <c r="BH162" s="471"/>
      <c r="BI162" s="471"/>
      <c r="BJ162" s="471"/>
      <c r="BK162" s="471"/>
      <c r="BL162" s="471"/>
      <c r="BM162" s="471"/>
      <c r="BN162" s="471"/>
      <c r="BO162" s="471"/>
      <c r="BP162" s="471"/>
      <c r="BQ162" s="471"/>
      <c r="BR162" s="471"/>
      <c r="BS162" s="471"/>
      <c r="BT162" s="471" t="s">
        <v>7</v>
      </c>
      <c r="BU162" s="471"/>
      <c r="BV162" s="471"/>
      <c r="BW162" s="471"/>
      <c r="BX162" s="471"/>
      <c r="BY162" s="471"/>
      <c r="BZ162" s="471"/>
      <c r="CA162" s="471"/>
      <c r="CB162" s="471"/>
      <c r="CC162" s="471"/>
      <c r="CD162" s="471"/>
      <c r="CE162" s="471"/>
      <c r="CF162" s="471"/>
      <c r="CG162" s="471"/>
      <c r="CH162" s="471"/>
      <c r="CI162" s="471"/>
      <c r="CJ162" s="493">
        <f>SUM(CJ159:CJ161)</f>
        <v>2675607</v>
      </c>
      <c r="CK162" s="493"/>
      <c r="CL162" s="493"/>
      <c r="CM162" s="493"/>
      <c r="CN162" s="493"/>
      <c r="CO162" s="493"/>
      <c r="CP162" s="493"/>
      <c r="CQ162" s="493"/>
      <c r="CR162" s="493"/>
      <c r="CS162" s="493"/>
      <c r="CT162" s="493"/>
      <c r="CU162" s="493"/>
      <c r="CV162" s="493"/>
      <c r="CW162" s="493"/>
      <c r="CX162" s="493"/>
      <c r="CY162" s="493"/>
      <c r="CZ162" s="493"/>
      <c r="DA162" s="493"/>
    </row>
    <row r="164" spans="1:105" s="109" customFormat="1" ht="13.8" x14ac:dyDescent="0.25">
      <c r="A164" s="474" t="s">
        <v>309</v>
      </c>
      <c r="B164" s="474"/>
      <c r="C164" s="474"/>
      <c r="D164" s="474"/>
      <c r="E164" s="474"/>
      <c r="F164" s="474"/>
      <c r="G164" s="474"/>
      <c r="H164" s="474"/>
      <c r="I164" s="474"/>
      <c r="J164" s="474"/>
      <c r="K164" s="474"/>
      <c r="L164" s="474"/>
      <c r="M164" s="474"/>
      <c r="N164" s="474"/>
      <c r="O164" s="474"/>
      <c r="P164" s="474"/>
      <c r="Q164" s="474"/>
      <c r="R164" s="474"/>
      <c r="S164" s="474"/>
      <c r="T164" s="474"/>
      <c r="U164" s="474"/>
      <c r="V164" s="474"/>
      <c r="W164" s="474"/>
      <c r="X164" s="474"/>
      <c r="Y164" s="474"/>
      <c r="Z164" s="474"/>
      <c r="AA164" s="474"/>
      <c r="AB164" s="474"/>
      <c r="AC164" s="474"/>
      <c r="AD164" s="474"/>
      <c r="AE164" s="474"/>
      <c r="AF164" s="474"/>
      <c r="AG164" s="474"/>
      <c r="AH164" s="474"/>
      <c r="AI164" s="474"/>
      <c r="AJ164" s="474"/>
      <c r="AK164" s="474"/>
      <c r="AL164" s="474"/>
      <c r="AM164" s="474"/>
      <c r="AN164" s="474"/>
      <c r="AO164" s="474"/>
      <c r="AP164" s="474"/>
      <c r="AQ164" s="474"/>
      <c r="AR164" s="474"/>
      <c r="AS164" s="474"/>
      <c r="AT164" s="474"/>
      <c r="AU164" s="474"/>
      <c r="AV164" s="474"/>
      <c r="AW164" s="474"/>
      <c r="AX164" s="474"/>
      <c r="AY164" s="474"/>
      <c r="AZ164" s="474"/>
      <c r="BA164" s="474"/>
      <c r="BB164" s="474"/>
      <c r="BC164" s="474"/>
      <c r="BD164" s="474"/>
      <c r="BE164" s="474"/>
      <c r="BF164" s="474"/>
      <c r="BG164" s="474"/>
      <c r="BH164" s="474"/>
      <c r="BI164" s="474"/>
      <c r="BJ164" s="474"/>
      <c r="BK164" s="474"/>
      <c r="BL164" s="474"/>
      <c r="BM164" s="474"/>
      <c r="BN164" s="474"/>
      <c r="BO164" s="474"/>
      <c r="BP164" s="474"/>
      <c r="BQ164" s="474"/>
      <c r="BR164" s="474"/>
      <c r="BS164" s="474"/>
      <c r="BT164" s="474"/>
      <c r="BU164" s="474"/>
      <c r="BV164" s="474"/>
      <c r="BW164" s="474"/>
      <c r="BX164" s="474"/>
      <c r="BY164" s="474"/>
      <c r="BZ164" s="474"/>
      <c r="CA164" s="474"/>
      <c r="CB164" s="474"/>
      <c r="CC164" s="474"/>
      <c r="CD164" s="474"/>
      <c r="CE164" s="474"/>
      <c r="CF164" s="474"/>
      <c r="CG164" s="474"/>
      <c r="CH164" s="474"/>
      <c r="CI164" s="474"/>
      <c r="CJ164" s="474"/>
      <c r="CK164" s="474"/>
      <c r="CL164" s="474"/>
      <c r="CM164" s="474"/>
      <c r="CN164" s="474"/>
      <c r="CO164" s="474"/>
      <c r="CP164" s="474"/>
      <c r="CQ164" s="474"/>
      <c r="CR164" s="474"/>
      <c r="CS164" s="474"/>
      <c r="CT164" s="474"/>
      <c r="CU164" s="474"/>
      <c r="CV164" s="474"/>
      <c r="CW164" s="474"/>
      <c r="CX164" s="474"/>
      <c r="CY164" s="474"/>
      <c r="CZ164" s="474"/>
      <c r="DA164" s="474"/>
    </row>
    <row r="165" spans="1:105" ht="6" customHeight="1" x14ac:dyDescent="0.25"/>
    <row r="166" spans="1:105" s="109" customFormat="1" ht="13.8" x14ac:dyDescent="0.25">
      <c r="A166" s="109" t="s">
        <v>248</v>
      </c>
      <c r="X166" s="475" t="s">
        <v>521</v>
      </c>
      <c r="Y166" s="475"/>
      <c r="Z166" s="475"/>
      <c r="AA166" s="475"/>
      <c r="AB166" s="475"/>
      <c r="AC166" s="475"/>
      <c r="AD166" s="475"/>
      <c r="AE166" s="475"/>
      <c r="AF166" s="475"/>
      <c r="AG166" s="475"/>
      <c r="AH166" s="475"/>
      <c r="AI166" s="475"/>
      <c r="AJ166" s="475"/>
      <c r="AK166" s="475"/>
      <c r="AL166" s="475"/>
      <c r="AM166" s="475"/>
      <c r="AN166" s="475"/>
      <c r="AO166" s="475"/>
      <c r="AP166" s="475"/>
      <c r="AQ166" s="475"/>
      <c r="AR166" s="475"/>
      <c r="AS166" s="475"/>
      <c r="AT166" s="475"/>
      <c r="AU166" s="475"/>
      <c r="AV166" s="475"/>
      <c r="AW166" s="475"/>
      <c r="AX166" s="475"/>
      <c r="AY166" s="475"/>
      <c r="AZ166" s="475"/>
      <c r="BA166" s="475"/>
      <c r="BB166" s="475"/>
      <c r="BC166" s="475"/>
      <c r="BD166" s="475"/>
      <c r="BE166" s="475"/>
      <c r="BF166" s="475"/>
      <c r="BG166" s="475"/>
      <c r="BH166" s="475"/>
      <c r="BI166" s="475"/>
      <c r="BJ166" s="475"/>
      <c r="BK166" s="475"/>
      <c r="BL166" s="475"/>
      <c r="BM166" s="475"/>
      <c r="BN166" s="475"/>
      <c r="BO166" s="475"/>
      <c r="BP166" s="475"/>
      <c r="BQ166" s="475"/>
      <c r="BR166" s="475"/>
      <c r="BS166" s="475"/>
      <c r="BT166" s="475"/>
      <c r="BU166" s="475"/>
      <c r="BV166" s="475"/>
      <c r="BW166" s="475"/>
      <c r="BX166" s="475"/>
      <c r="BY166" s="475"/>
      <c r="BZ166" s="475"/>
      <c r="CA166" s="475"/>
      <c r="CB166" s="475"/>
      <c r="CC166" s="475"/>
      <c r="CD166" s="475"/>
      <c r="CE166" s="475"/>
      <c r="CF166" s="475"/>
      <c r="CG166" s="475"/>
      <c r="CH166" s="475"/>
      <c r="CI166" s="475"/>
      <c r="CJ166" s="475"/>
      <c r="CK166" s="475"/>
      <c r="CL166" s="475"/>
      <c r="CM166" s="475"/>
      <c r="CN166" s="475"/>
      <c r="CO166" s="475"/>
      <c r="CP166" s="475"/>
      <c r="CQ166" s="475"/>
      <c r="CR166" s="475"/>
      <c r="CS166" s="475"/>
      <c r="CT166" s="475"/>
      <c r="CU166" s="475"/>
      <c r="CV166" s="475"/>
      <c r="CW166" s="475"/>
      <c r="CX166" s="475"/>
      <c r="CY166" s="475"/>
      <c r="CZ166" s="475"/>
      <c r="DA166" s="475"/>
    </row>
    <row r="167" spans="1:105" s="109" customFormat="1" ht="6" customHeight="1" x14ac:dyDescent="0.25">
      <c r="X167" s="110"/>
      <c r="Y167" s="110"/>
      <c r="Z167" s="110"/>
      <c r="AA167" s="110"/>
      <c r="AB167" s="110"/>
      <c r="AC167" s="110"/>
      <c r="AD167" s="110"/>
      <c r="AE167" s="110"/>
      <c r="AF167" s="110"/>
      <c r="AG167" s="110"/>
      <c r="AH167" s="110"/>
      <c r="AI167" s="110"/>
      <c r="AJ167" s="110"/>
      <c r="AK167" s="110"/>
      <c r="AL167" s="110"/>
      <c r="AM167" s="110"/>
      <c r="AN167" s="110"/>
      <c r="AO167" s="110"/>
      <c r="AP167" s="110"/>
      <c r="AQ167" s="110"/>
      <c r="AR167" s="110"/>
      <c r="AS167" s="110"/>
      <c r="AT167" s="110"/>
      <c r="AU167" s="110"/>
      <c r="AV167" s="110"/>
      <c r="AW167" s="110"/>
      <c r="AX167" s="110"/>
      <c r="AY167" s="110"/>
      <c r="AZ167" s="110"/>
      <c r="BA167" s="110"/>
      <c r="BB167" s="110"/>
      <c r="BC167" s="110"/>
      <c r="BD167" s="110"/>
      <c r="BE167" s="110"/>
      <c r="BF167" s="110"/>
      <c r="BG167" s="110"/>
      <c r="BH167" s="110"/>
      <c r="BI167" s="110"/>
      <c r="BJ167" s="110"/>
      <c r="BK167" s="110"/>
      <c r="BL167" s="110"/>
      <c r="BM167" s="110"/>
      <c r="BN167" s="110"/>
      <c r="BO167" s="110"/>
      <c r="BP167" s="110"/>
      <c r="BQ167" s="110"/>
      <c r="BR167" s="110"/>
      <c r="BS167" s="110"/>
      <c r="BT167" s="110"/>
      <c r="BU167" s="110"/>
      <c r="BV167" s="110"/>
      <c r="BW167" s="110"/>
      <c r="BX167" s="110"/>
      <c r="BY167" s="110"/>
      <c r="BZ167" s="110"/>
      <c r="CA167" s="110"/>
      <c r="CB167" s="110"/>
      <c r="CC167" s="110"/>
      <c r="CD167" s="110"/>
      <c r="CE167" s="110"/>
      <c r="CF167" s="110"/>
      <c r="CG167" s="110"/>
      <c r="CH167" s="110"/>
      <c r="CI167" s="110"/>
      <c r="CJ167" s="110"/>
      <c r="CK167" s="110"/>
      <c r="CL167" s="110"/>
      <c r="CM167" s="110"/>
      <c r="CN167" s="110"/>
      <c r="CO167" s="110"/>
      <c r="CP167" s="110"/>
      <c r="CQ167" s="110"/>
      <c r="CR167" s="110"/>
      <c r="CS167" s="110"/>
      <c r="CT167" s="110"/>
      <c r="CU167" s="110"/>
      <c r="CV167" s="110"/>
      <c r="CW167" s="110"/>
      <c r="CX167" s="110"/>
      <c r="CY167" s="110"/>
      <c r="CZ167" s="110"/>
      <c r="DA167" s="110"/>
    </row>
    <row r="168" spans="1:105" s="109" customFormat="1" ht="13.8" x14ac:dyDescent="0.25">
      <c r="A168" s="476" t="s">
        <v>249</v>
      </c>
      <c r="B168" s="476"/>
      <c r="C168" s="476"/>
      <c r="D168" s="476"/>
      <c r="E168" s="476"/>
      <c r="F168" s="476"/>
      <c r="G168" s="476"/>
      <c r="H168" s="476"/>
      <c r="I168" s="476"/>
      <c r="J168" s="476"/>
      <c r="K168" s="476"/>
      <c r="L168" s="476"/>
      <c r="M168" s="476"/>
      <c r="N168" s="476"/>
      <c r="O168" s="476"/>
      <c r="P168" s="476"/>
      <c r="Q168" s="476"/>
      <c r="R168" s="476"/>
      <c r="S168" s="476"/>
      <c r="T168" s="476"/>
      <c r="U168" s="476"/>
      <c r="V168" s="476"/>
      <c r="W168" s="476"/>
      <c r="X168" s="476"/>
      <c r="Y168" s="476"/>
      <c r="Z168" s="476"/>
      <c r="AA168" s="476"/>
      <c r="AB168" s="476"/>
      <c r="AC168" s="476"/>
      <c r="AD168" s="476"/>
      <c r="AE168" s="476"/>
      <c r="AF168" s="476"/>
      <c r="AG168" s="476"/>
      <c r="AH168" s="476"/>
      <c r="AI168" s="476"/>
      <c r="AJ168" s="476"/>
      <c r="AK168" s="476"/>
      <c r="AL168" s="476"/>
      <c r="AM168" s="476"/>
      <c r="AN168" s="476"/>
      <c r="AO168" s="476"/>
      <c r="AP168" s="477" t="s">
        <v>486</v>
      </c>
      <c r="AQ168" s="477"/>
      <c r="AR168" s="477"/>
      <c r="AS168" s="477"/>
      <c r="AT168" s="477"/>
      <c r="AU168" s="477"/>
      <c r="AV168" s="477"/>
      <c r="AW168" s="477"/>
      <c r="AX168" s="477"/>
      <c r="AY168" s="477"/>
      <c r="AZ168" s="477"/>
      <c r="BA168" s="477"/>
      <c r="BB168" s="477"/>
      <c r="BC168" s="477"/>
      <c r="BD168" s="477"/>
      <c r="BE168" s="477"/>
      <c r="BF168" s="477"/>
      <c r="BG168" s="477"/>
      <c r="BH168" s="477"/>
      <c r="BI168" s="477"/>
      <c r="BJ168" s="477"/>
      <c r="BK168" s="477"/>
      <c r="BL168" s="477"/>
      <c r="BM168" s="477"/>
      <c r="BN168" s="477"/>
      <c r="BO168" s="477"/>
      <c r="BP168" s="477"/>
      <c r="BQ168" s="477"/>
      <c r="BR168" s="477"/>
      <c r="BS168" s="477"/>
      <c r="BT168" s="477"/>
      <c r="BU168" s="477"/>
      <c r="BV168" s="477"/>
      <c r="BW168" s="477"/>
      <c r="BX168" s="477"/>
      <c r="BY168" s="477"/>
      <c r="BZ168" s="477"/>
      <c r="CA168" s="477"/>
      <c r="CB168" s="477"/>
      <c r="CC168" s="477"/>
      <c r="CD168" s="477"/>
      <c r="CE168" s="477"/>
      <c r="CF168" s="477"/>
      <c r="CG168" s="477"/>
      <c r="CH168" s="477"/>
      <c r="CI168" s="477"/>
      <c r="CJ168" s="477"/>
      <c r="CK168" s="477"/>
      <c r="CL168" s="477"/>
      <c r="CM168" s="477"/>
      <c r="CN168" s="477"/>
      <c r="CO168" s="477"/>
      <c r="CP168" s="477"/>
      <c r="CQ168" s="477"/>
      <c r="CR168" s="477"/>
      <c r="CS168" s="477"/>
      <c r="CT168" s="477"/>
      <c r="CU168" s="477"/>
      <c r="CV168" s="477"/>
      <c r="CW168" s="477"/>
      <c r="CX168" s="477"/>
      <c r="CY168" s="477"/>
      <c r="CZ168" s="477"/>
      <c r="DA168" s="477"/>
    </row>
    <row r="169" spans="1:105" ht="10.5" customHeight="1" x14ac:dyDescent="0.25"/>
    <row r="170" spans="1:105" s="109" customFormat="1" ht="13.8" x14ac:dyDescent="0.25">
      <c r="A170" s="474" t="s">
        <v>310</v>
      </c>
      <c r="B170" s="474"/>
      <c r="C170" s="474"/>
      <c r="D170" s="474"/>
      <c r="E170" s="474"/>
      <c r="F170" s="474"/>
      <c r="G170" s="474"/>
      <c r="H170" s="474"/>
      <c r="I170" s="474"/>
      <c r="J170" s="474"/>
      <c r="K170" s="474"/>
      <c r="L170" s="474"/>
      <c r="M170" s="474"/>
      <c r="N170" s="474"/>
      <c r="O170" s="474"/>
      <c r="P170" s="474"/>
      <c r="Q170" s="474"/>
      <c r="R170" s="474"/>
      <c r="S170" s="474"/>
      <c r="T170" s="474"/>
      <c r="U170" s="474"/>
      <c r="V170" s="474"/>
      <c r="W170" s="474"/>
      <c r="X170" s="474"/>
      <c r="Y170" s="474"/>
      <c r="Z170" s="474"/>
      <c r="AA170" s="474"/>
      <c r="AB170" s="474"/>
      <c r="AC170" s="474"/>
      <c r="AD170" s="474"/>
      <c r="AE170" s="474"/>
      <c r="AF170" s="474"/>
      <c r="AG170" s="474"/>
      <c r="AH170" s="474"/>
      <c r="AI170" s="474"/>
      <c r="AJ170" s="474"/>
      <c r="AK170" s="474"/>
      <c r="AL170" s="474"/>
      <c r="AM170" s="474"/>
      <c r="AN170" s="474"/>
      <c r="AO170" s="474"/>
      <c r="AP170" s="474"/>
      <c r="AQ170" s="474"/>
      <c r="AR170" s="474"/>
      <c r="AS170" s="474"/>
      <c r="AT170" s="474"/>
      <c r="AU170" s="474"/>
      <c r="AV170" s="474"/>
      <c r="AW170" s="474"/>
      <c r="AX170" s="474"/>
      <c r="AY170" s="474"/>
      <c r="AZ170" s="474"/>
      <c r="BA170" s="474"/>
      <c r="BB170" s="474"/>
      <c r="BC170" s="474"/>
      <c r="BD170" s="474"/>
      <c r="BE170" s="474"/>
      <c r="BF170" s="474"/>
      <c r="BG170" s="474"/>
      <c r="BH170" s="474"/>
      <c r="BI170" s="474"/>
      <c r="BJ170" s="474"/>
      <c r="BK170" s="474"/>
      <c r="BL170" s="474"/>
      <c r="BM170" s="474"/>
      <c r="BN170" s="474"/>
      <c r="BO170" s="474"/>
      <c r="BP170" s="474"/>
      <c r="BQ170" s="474"/>
      <c r="BR170" s="474"/>
      <c r="BS170" s="474"/>
      <c r="BT170" s="474"/>
      <c r="BU170" s="474"/>
      <c r="BV170" s="474"/>
      <c r="BW170" s="474"/>
      <c r="BX170" s="474"/>
      <c r="BY170" s="474"/>
      <c r="BZ170" s="474"/>
      <c r="CA170" s="474"/>
      <c r="CB170" s="474"/>
      <c r="CC170" s="474"/>
      <c r="CD170" s="474"/>
      <c r="CE170" s="474"/>
      <c r="CF170" s="474"/>
      <c r="CG170" s="474"/>
      <c r="CH170" s="474"/>
      <c r="CI170" s="474"/>
      <c r="CJ170" s="474"/>
      <c r="CK170" s="474"/>
      <c r="CL170" s="474"/>
      <c r="CM170" s="474"/>
      <c r="CN170" s="474"/>
      <c r="CO170" s="474"/>
      <c r="CP170" s="474"/>
      <c r="CQ170" s="474"/>
      <c r="CR170" s="474"/>
      <c r="CS170" s="474"/>
      <c r="CT170" s="474"/>
      <c r="CU170" s="474"/>
      <c r="CV170" s="474"/>
      <c r="CW170" s="474"/>
      <c r="CX170" s="474"/>
      <c r="CY170" s="474"/>
      <c r="CZ170" s="474"/>
      <c r="DA170" s="474"/>
    </row>
    <row r="171" spans="1:105" ht="10.5" customHeight="1" x14ac:dyDescent="0.25"/>
    <row r="172" spans="1:105" s="112" customFormat="1" ht="45" customHeight="1" x14ac:dyDescent="0.3">
      <c r="A172" s="487" t="s">
        <v>251</v>
      </c>
      <c r="B172" s="488"/>
      <c r="C172" s="488"/>
      <c r="D172" s="488"/>
      <c r="E172" s="488"/>
      <c r="F172" s="488"/>
      <c r="G172" s="489"/>
      <c r="H172" s="487" t="s">
        <v>303</v>
      </c>
      <c r="I172" s="488"/>
      <c r="J172" s="488"/>
      <c r="K172" s="488"/>
      <c r="L172" s="488"/>
      <c r="M172" s="488"/>
      <c r="N172" s="488"/>
      <c r="O172" s="488"/>
      <c r="P172" s="488"/>
      <c r="Q172" s="488"/>
      <c r="R172" s="488"/>
      <c r="S172" s="488"/>
      <c r="T172" s="488"/>
      <c r="U172" s="488"/>
      <c r="V172" s="488"/>
      <c r="W172" s="488"/>
      <c r="X172" s="488"/>
      <c r="Y172" s="488"/>
      <c r="Z172" s="488"/>
      <c r="AA172" s="488"/>
      <c r="AB172" s="488"/>
      <c r="AC172" s="488"/>
      <c r="AD172" s="488"/>
      <c r="AE172" s="488"/>
      <c r="AF172" s="488"/>
      <c r="AG172" s="488"/>
      <c r="AH172" s="488"/>
      <c r="AI172" s="488"/>
      <c r="AJ172" s="488"/>
      <c r="AK172" s="488"/>
      <c r="AL172" s="488"/>
      <c r="AM172" s="488"/>
      <c r="AN172" s="488"/>
      <c r="AO172" s="489"/>
      <c r="AP172" s="487" t="s">
        <v>311</v>
      </c>
      <c r="AQ172" s="488"/>
      <c r="AR172" s="488"/>
      <c r="AS172" s="488"/>
      <c r="AT172" s="488"/>
      <c r="AU172" s="488"/>
      <c r="AV172" s="488"/>
      <c r="AW172" s="488"/>
      <c r="AX172" s="488"/>
      <c r="AY172" s="488"/>
      <c r="AZ172" s="488"/>
      <c r="BA172" s="488"/>
      <c r="BB172" s="488"/>
      <c r="BC172" s="488"/>
      <c r="BD172" s="488"/>
      <c r="BE172" s="489"/>
      <c r="BF172" s="487" t="s">
        <v>312</v>
      </c>
      <c r="BG172" s="488"/>
      <c r="BH172" s="488"/>
      <c r="BI172" s="488"/>
      <c r="BJ172" s="488"/>
      <c r="BK172" s="488"/>
      <c r="BL172" s="488"/>
      <c r="BM172" s="488"/>
      <c r="BN172" s="488"/>
      <c r="BO172" s="488"/>
      <c r="BP172" s="488"/>
      <c r="BQ172" s="488"/>
      <c r="BR172" s="488"/>
      <c r="BS172" s="488"/>
      <c r="BT172" s="488"/>
      <c r="BU172" s="489"/>
      <c r="BV172" s="487" t="s">
        <v>313</v>
      </c>
      <c r="BW172" s="488"/>
      <c r="BX172" s="488"/>
      <c r="BY172" s="488"/>
      <c r="BZ172" s="488"/>
      <c r="CA172" s="488"/>
      <c r="CB172" s="488"/>
      <c r="CC172" s="488"/>
      <c r="CD172" s="488"/>
      <c r="CE172" s="488"/>
      <c r="CF172" s="488"/>
      <c r="CG172" s="488"/>
      <c r="CH172" s="488"/>
      <c r="CI172" s="488"/>
      <c r="CJ172" s="488"/>
      <c r="CK172" s="489"/>
      <c r="CL172" s="487" t="s">
        <v>267</v>
      </c>
      <c r="CM172" s="488"/>
      <c r="CN172" s="488"/>
      <c r="CO172" s="488"/>
      <c r="CP172" s="488"/>
      <c r="CQ172" s="488"/>
      <c r="CR172" s="488"/>
      <c r="CS172" s="488"/>
      <c r="CT172" s="488"/>
      <c r="CU172" s="488"/>
      <c r="CV172" s="488"/>
      <c r="CW172" s="488"/>
      <c r="CX172" s="488"/>
      <c r="CY172" s="488"/>
      <c r="CZ172" s="488"/>
      <c r="DA172" s="489"/>
    </row>
    <row r="173" spans="1:105" s="113" customFormat="1" ht="13.2" x14ac:dyDescent="0.3">
      <c r="A173" s="491">
        <v>1</v>
      </c>
      <c r="B173" s="491"/>
      <c r="C173" s="491"/>
      <c r="D173" s="491"/>
      <c r="E173" s="491"/>
      <c r="F173" s="491"/>
      <c r="G173" s="491"/>
      <c r="H173" s="491">
        <v>2</v>
      </c>
      <c r="I173" s="491"/>
      <c r="J173" s="491"/>
      <c r="K173" s="491"/>
      <c r="L173" s="491"/>
      <c r="M173" s="491"/>
      <c r="N173" s="491"/>
      <c r="O173" s="491"/>
      <c r="P173" s="491"/>
      <c r="Q173" s="491"/>
      <c r="R173" s="491"/>
      <c r="S173" s="491"/>
      <c r="T173" s="491"/>
      <c r="U173" s="491"/>
      <c r="V173" s="491"/>
      <c r="W173" s="491"/>
      <c r="X173" s="491"/>
      <c r="Y173" s="491"/>
      <c r="Z173" s="491"/>
      <c r="AA173" s="491"/>
      <c r="AB173" s="491"/>
      <c r="AC173" s="491"/>
      <c r="AD173" s="491"/>
      <c r="AE173" s="491"/>
      <c r="AF173" s="491"/>
      <c r="AG173" s="491"/>
      <c r="AH173" s="491"/>
      <c r="AI173" s="491"/>
      <c r="AJ173" s="491"/>
      <c r="AK173" s="491"/>
      <c r="AL173" s="491"/>
      <c r="AM173" s="491"/>
      <c r="AN173" s="491"/>
      <c r="AO173" s="491"/>
      <c r="AP173" s="491">
        <v>3</v>
      </c>
      <c r="AQ173" s="491"/>
      <c r="AR173" s="491"/>
      <c r="AS173" s="491"/>
      <c r="AT173" s="491"/>
      <c r="AU173" s="491"/>
      <c r="AV173" s="491"/>
      <c r="AW173" s="491"/>
      <c r="AX173" s="491"/>
      <c r="AY173" s="491"/>
      <c r="AZ173" s="491"/>
      <c r="BA173" s="491"/>
      <c r="BB173" s="491"/>
      <c r="BC173" s="491"/>
      <c r="BD173" s="491"/>
      <c r="BE173" s="491"/>
      <c r="BF173" s="491">
        <v>4</v>
      </c>
      <c r="BG173" s="491"/>
      <c r="BH173" s="491"/>
      <c r="BI173" s="491"/>
      <c r="BJ173" s="491"/>
      <c r="BK173" s="491"/>
      <c r="BL173" s="491"/>
      <c r="BM173" s="491"/>
      <c r="BN173" s="491"/>
      <c r="BO173" s="491"/>
      <c r="BP173" s="491"/>
      <c r="BQ173" s="491"/>
      <c r="BR173" s="491"/>
      <c r="BS173" s="491"/>
      <c r="BT173" s="491"/>
      <c r="BU173" s="491"/>
      <c r="BV173" s="491">
        <v>5</v>
      </c>
      <c r="BW173" s="491"/>
      <c r="BX173" s="491"/>
      <c r="BY173" s="491"/>
      <c r="BZ173" s="491"/>
      <c r="CA173" s="491"/>
      <c r="CB173" s="491"/>
      <c r="CC173" s="491"/>
      <c r="CD173" s="491"/>
      <c r="CE173" s="491"/>
      <c r="CF173" s="491"/>
      <c r="CG173" s="491"/>
      <c r="CH173" s="491"/>
      <c r="CI173" s="491"/>
      <c r="CJ173" s="491"/>
      <c r="CK173" s="491"/>
      <c r="CL173" s="491">
        <v>6</v>
      </c>
      <c r="CM173" s="491"/>
      <c r="CN173" s="491"/>
      <c r="CO173" s="491"/>
      <c r="CP173" s="491"/>
      <c r="CQ173" s="491"/>
      <c r="CR173" s="491"/>
      <c r="CS173" s="491"/>
      <c r="CT173" s="491"/>
      <c r="CU173" s="491"/>
      <c r="CV173" s="491"/>
      <c r="CW173" s="491"/>
      <c r="CX173" s="491"/>
      <c r="CY173" s="491"/>
      <c r="CZ173" s="491"/>
      <c r="DA173" s="491"/>
    </row>
    <row r="174" spans="1:105" s="114" customFormat="1" ht="46.2" customHeight="1" x14ac:dyDescent="0.3">
      <c r="A174" s="467" t="s">
        <v>276</v>
      </c>
      <c r="B174" s="467"/>
      <c r="C174" s="467"/>
      <c r="D174" s="467"/>
      <c r="E174" s="467"/>
      <c r="F174" s="467"/>
      <c r="G174" s="467"/>
      <c r="H174" s="492" t="s">
        <v>608</v>
      </c>
      <c r="I174" s="492"/>
      <c r="J174" s="492"/>
      <c r="K174" s="492"/>
      <c r="L174" s="492"/>
      <c r="M174" s="492"/>
      <c r="N174" s="492"/>
      <c r="O174" s="492"/>
      <c r="P174" s="492"/>
      <c r="Q174" s="492"/>
      <c r="R174" s="492"/>
      <c r="S174" s="492"/>
      <c r="T174" s="492"/>
      <c r="U174" s="492"/>
      <c r="V174" s="492"/>
      <c r="W174" s="492"/>
      <c r="X174" s="492"/>
      <c r="Y174" s="492"/>
      <c r="Z174" s="492"/>
      <c r="AA174" s="492"/>
      <c r="AB174" s="492"/>
      <c r="AC174" s="492"/>
      <c r="AD174" s="492"/>
      <c r="AE174" s="492"/>
      <c r="AF174" s="492"/>
      <c r="AG174" s="492"/>
      <c r="AH174" s="492"/>
      <c r="AI174" s="492"/>
      <c r="AJ174" s="492"/>
      <c r="AK174" s="492"/>
      <c r="AL174" s="492"/>
      <c r="AM174" s="492"/>
      <c r="AN174" s="492"/>
      <c r="AO174" s="492"/>
      <c r="AP174" s="471">
        <v>6</v>
      </c>
      <c r="AQ174" s="471"/>
      <c r="AR174" s="471"/>
      <c r="AS174" s="471"/>
      <c r="AT174" s="471"/>
      <c r="AU174" s="471"/>
      <c r="AV174" s="471"/>
      <c r="AW174" s="471"/>
      <c r="AX174" s="471"/>
      <c r="AY174" s="471"/>
      <c r="AZ174" s="471"/>
      <c r="BA174" s="471"/>
      <c r="BB174" s="471"/>
      <c r="BC174" s="471"/>
      <c r="BD174" s="471"/>
      <c r="BE174" s="471"/>
      <c r="BF174" s="471">
        <v>12</v>
      </c>
      <c r="BG174" s="471"/>
      <c r="BH174" s="471"/>
      <c r="BI174" s="471"/>
      <c r="BJ174" s="471"/>
      <c r="BK174" s="471"/>
      <c r="BL174" s="471"/>
      <c r="BM174" s="471"/>
      <c r="BN174" s="471"/>
      <c r="BO174" s="471"/>
      <c r="BP174" s="471"/>
      <c r="BQ174" s="471"/>
      <c r="BR174" s="471"/>
      <c r="BS174" s="471"/>
      <c r="BT174" s="471"/>
      <c r="BU174" s="471"/>
      <c r="BV174" s="471"/>
      <c r="BW174" s="471"/>
      <c r="BX174" s="471"/>
      <c r="BY174" s="471"/>
      <c r="BZ174" s="471"/>
      <c r="CA174" s="471"/>
      <c r="CB174" s="471"/>
      <c r="CC174" s="471"/>
      <c r="CD174" s="471"/>
      <c r="CE174" s="471"/>
      <c r="CF174" s="471"/>
      <c r="CG174" s="471"/>
      <c r="CH174" s="471"/>
      <c r="CI174" s="471"/>
      <c r="CJ174" s="471"/>
      <c r="CK174" s="471"/>
      <c r="CL174" s="472">
        <f>49430.58+1461.73</f>
        <v>50892.310000000005</v>
      </c>
      <c r="CM174" s="472"/>
      <c r="CN174" s="472"/>
      <c r="CO174" s="472"/>
      <c r="CP174" s="472"/>
      <c r="CQ174" s="472"/>
      <c r="CR174" s="472"/>
      <c r="CS174" s="472"/>
      <c r="CT174" s="472"/>
      <c r="CU174" s="472"/>
      <c r="CV174" s="472"/>
      <c r="CW174" s="472"/>
      <c r="CX174" s="472"/>
      <c r="CY174" s="472"/>
      <c r="CZ174" s="472"/>
      <c r="DA174" s="472"/>
    </row>
    <row r="175" spans="1:105" s="114" customFormat="1" ht="25.95" customHeight="1" x14ac:dyDescent="0.3">
      <c r="A175" s="467" t="s">
        <v>284</v>
      </c>
      <c r="B175" s="467"/>
      <c r="C175" s="467"/>
      <c r="D175" s="467"/>
      <c r="E175" s="467"/>
      <c r="F175" s="467"/>
      <c r="G175" s="467"/>
      <c r="H175" s="492" t="s">
        <v>609</v>
      </c>
      <c r="I175" s="492"/>
      <c r="J175" s="492"/>
      <c r="K175" s="492"/>
      <c r="L175" s="492"/>
      <c r="M175" s="492"/>
      <c r="N175" s="492"/>
      <c r="O175" s="492"/>
      <c r="P175" s="492"/>
      <c r="Q175" s="492"/>
      <c r="R175" s="492"/>
      <c r="S175" s="492"/>
      <c r="T175" s="492"/>
      <c r="U175" s="492"/>
      <c r="V175" s="492"/>
      <c r="W175" s="492"/>
      <c r="X175" s="492"/>
      <c r="Y175" s="492"/>
      <c r="Z175" s="492"/>
      <c r="AA175" s="492"/>
      <c r="AB175" s="492"/>
      <c r="AC175" s="492"/>
      <c r="AD175" s="492"/>
      <c r="AE175" s="492"/>
      <c r="AF175" s="492"/>
      <c r="AG175" s="492"/>
      <c r="AH175" s="492"/>
      <c r="AI175" s="492"/>
      <c r="AJ175" s="492"/>
      <c r="AK175" s="492"/>
      <c r="AL175" s="492"/>
      <c r="AM175" s="492"/>
      <c r="AN175" s="492"/>
      <c r="AO175" s="492"/>
      <c r="AP175" s="471"/>
      <c r="AQ175" s="471"/>
      <c r="AR175" s="471"/>
      <c r="AS175" s="471"/>
      <c r="AT175" s="471"/>
      <c r="AU175" s="471"/>
      <c r="AV175" s="471"/>
      <c r="AW175" s="471"/>
      <c r="AX175" s="471"/>
      <c r="AY175" s="471"/>
      <c r="AZ175" s="471"/>
      <c r="BA175" s="471"/>
      <c r="BB175" s="471"/>
      <c r="BC175" s="471"/>
      <c r="BD175" s="471"/>
      <c r="BE175" s="471"/>
      <c r="BF175" s="471">
        <v>9</v>
      </c>
      <c r="BG175" s="471"/>
      <c r="BH175" s="471"/>
      <c r="BI175" s="471"/>
      <c r="BJ175" s="471"/>
      <c r="BK175" s="471"/>
      <c r="BL175" s="471"/>
      <c r="BM175" s="471"/>
      <c r="BN175" s="471"/>
      <c r="BO175" s="471"/>
      <c r="BP175" s="471"/>
      <c r="BQ175" s="471"/>
      <c r="BR175" s="471"/>
      <c r="BS175" s="471"/>
      <c r="BT175" s="471"/>
      <c r="BU175" s="471"/>
      <c r="BV175" s="471">
        <v>2048.1799999999998</v>
      </c>
      <c r="BW175" s="471"/>
      <c r="BX175" s="471"/>
      <c r="BY175" s="471"/>
      <c r="BZ175" s="471"/>
      <c r="CA175" s="471"/>
      <c r="CB175" s="471"/>
      <c r="CC175" s="471"/>
      <c r="CD175" s="471"/>
      <c r="CE175" s="471"/>
      <c r="CF175" s="471"/>
      <c r="CG175" s="471"/>
      <c r="CH175" s="471"/>
      <c r="CI175" s="471"/>
      <c r="CJ175" s="471"/>
      <c r="CK175" s="471"/>
      <c r="CL175" s="472">
        <v>18433.689999999999</v>
      </c>
      <c r="CM175" s="472"/>
      <c r="CN175" s="472"/>
      <c r="CO175" s="472"/>
      <c r="CP175" s="472"/>
      <c r="CQ175" s="472"/>
      <c r="CR175" s="472"/>
      <c r="CS175" s="472"/>
      <c r="CT175" s="472"/>
      <c r="CU175" s="472"/>
      <c r="CV175" s="472"/>
      <c r="CW175" s="472"/>
      <c r="CX175" s="472"/>
      <c r="CY175" s="472"/>
      <c r="CZ175" s="472"/>
      <c r="DA175" s="472"/>
    </row>
    <row r="176" spans="1:105" s="114" customFormat="1" ht="46.2" customHeight="1" x14ac:dyDescent="0.3">
      <c r="A176" s="467" t="s">
        <v>295</v>
      </c>
      <c r="B176" s="467"/>
      <c r="C176" s="467"/>
      <c r="D176" s="467"/>
      <c r="E176" s="467"/>
      <c r="F176" s="467"/>
      <c r="G176" s="467"/>
      <c r="H176" s="492" t="s">
        <v>610</v>
      </c>
      <c r="I176" s="492"/>
      <c r="J176" s="492"/>
      <c r="K176" s="492"/>
      <c r="L176" s="492"/>
      <c r="M176" s="492"/>
      <c r="N176" s="492"/>
      <c r="O176" s="492"/>
      <c r="P176" s="492"/>
      <c r="Q176" s="492"/>
      <c r="R176" s="492"/>
      <c r="S176" s="492"/>
      <c r="T176" s="492"/>
      <c r="U176" s="492"/>
      <c r="V176" s="492"/>
      <c r="W176" s="492"/>
      <c r="X176" s="492"/>
      <c r="Y176" s="492"/>
      <c r="Z176" s="492"/>
      <c r="AA176" s="492"/>
      <c r="AB176" s="492"/>
      <c r="AC176" s="492"/>
      <c r="AD176" s="492"/>
      <c r="AE176" s="492"/>
      <c r="AF176" s="492"/>
      <c r="AG176" s="492"/>
      <c r="AH176" s="492"/>
      <c r="AI176" s="492"/>
      <c r="AJ176" s="492"/>
      <c r="AK176" s="492"/>
      <c r="AL176" s="492"/>
      <c r="AM176" s="492"/>
      <c r="AN176" s="492"/>
      <c r="AO176" s="492"/>
      <c r="AP176" s="471">
        <v>1</v>
      </c>
      <c r="AQ176" s="471"/>
      <c r="AR176" s="471"/>
      <c r="AS176" s="471"/>
      <c r="AT176" s="471"/>
      <c r="AU176" s="471"/>
      <c r="AV176" s="471"/>
      <c r="AW176" s="471"/>
      <c r="AX176" s="471"/>
      <c r="AY176" s="471"/>
      <c r="AZ176" s="471"/>
      <c r="BA176" s="471"/>
      <c r="BB176" s="471"/>
      <c r="BC176" s="471"/>
      <c r="BD176" s="471"/>
      <c r="BE176" s="471"/>
      <c r="BF176" s="471">
        <v>1</v>
      </c>
      <c r="BG176" s="471"/>
      <c r="BH176" s="471"/>
      <c r="BI176" s="471"/>
      <c r="BJ176" s="471"/>
      <c r="BK176" s="471"/>
      <c r="BL176" s="471"/>
      <c r="BM176" s="471"/>
      <c r="BN176" s="471"/>
      <c r="BO176" s="471"/>
      <c r="BP176" s="471"/>
      <c r="BQ176" s="471"/>
      <c r="BR176" s="471"/>
      <c r="BS176" s="471"/>
      <c r="BT176" s="471"/>
      <c r="BU176" s="471"/>
      <c r="BV176" s="471">
        <v>4330</v>
      </c>
      <c r="BW176" s="471"/>
      <c r="BX176" s="471"/>
      <c r="BY176" s="471"/>
      <c r="BZ176" s="471"/>
      <c r="CA176" s="471"/>
      <c r="CB176" s="471"/>
      <c r="CC176" s="471"/>
      <c r="CD176" s="471"/>
      <c r="CE176" s="471"/>
      <c r="CF176" s="471"/>
      <c r="CG176" s="471"/>
      <c r="CH176" s="471"/>
      <c r="CI176" s="471"/>
      <c r="CJ176" s="471"/>
      <c r="CK176" s="471"/>
      <c r="CL176" s="472">
        <v>4330</v>
      </c>
      <c r="CM176" s="472"/>
      <c r="CN176" s="472"/>
      <c r="CO176" s="472"/>
      <c r="CP176" s="472"/>
      <c r="CQ176" s="472"/>
      <c r="CR176" s="472"/>
      <c r="CS176" s="472"/>
      <c r="CT176" s="472"/>
      <c r="CU176" s="472"/>
      <c r="CV176" s="472"/>
      <c r="CW176" s="472"/>
      <c r="CX176" s="472"/>
      <c r="CY176" s="472"/>
      <c r="CZ176" s="472"/>
      <c r="DA176" s="472"/>
    </row>
    <row r="177" spans="1:105" s="114" customFormat="1" ht="46.2" customHeight="1" x14ac:dyDescent="0.3">
      <c r="A177" s="467" t="s">
        <v>471</v>
      </c>
      <c r="B177" s="467"/>
      <c r="C177" s="467"/>
      <c r="D177" s="467"/>
      <c r="E177" s="467"/>
      <c r="F177" s="467"/>
      <c r="G177" s="467"/>
      <c r="H177" s="492" t="s">
        <v>611</v>
      </c>
      <c r="I177" s="492"/>
      <c r="J177" s="492"/>
      <c r="K177" s="492"/>
      <c r="L177" s="492"/>
      <c r="M177" s="492"/>
      <c r="N177" s="492"/>
      <c r="O177" s="492"/>
      <c r="P177" s="492"/>
      <c r="Q177" s="492"/>
      <c r="R177" s="492"/>
      <c r="S177" s="492"/>
      <c r="T177" s="492"/>
      <c r="U177" s="492"/>
      <c r="V177" s="492"/>
      <c r="W177" s="492"/>
      <c r="X177" s="492"/>
      <c r="Y177" s="492"/>
      <c r="Z177" s="492"/>
      <c r="AA177" s="492"/>
      <c r="AB177" s="492"/>
      <c r="AC177" s="492"/>
      <c r="AD177" s="492"/>
      <c r="AE177" s="492"/>
      <c r="AF177" s="492"/>
      <c r="AG177" s="492"/>
      <c r="AH177" s="492"/>
      <c r="AI177" s="492"/>
      <c r="AJ177" s="492"/>
      <c r="AK177" s="492"/>
      <c r="AL177" s="492"/>
      <c r="AM177" s="492"/>
      <c r="AN177" s="492"/>
      <c r="AO177" s="492"/>
      <c r="AP177" s="471">
        <v>2</v>
      </c>
      <c r="AQ177" s="471"/>
      <c r="AR177" s="471"/>
      <c r="AS177" s="471"/>
      <c r="AT177" s="471"/>
      <c r="AU177" s="471"/>
      <c r="AV177" s="471"/>
      <c r="AW177" s="471"/>
      <c r="AX177" s="471"/>
      <c r="AY177" s="471"/>
      <c r="AZ177" s="471"/>
      <c r="BA177" s="471"/>
      <c r="BB177" s="471"/>
      <c r="BC177" s="471"/>
      <c r="BD177" s="471"/>
      <c r="BE177" s="471"/>
      <c r="BF177" s="471">
        <v>12</v>
      </c>
      <c r="BG177" s="471"/>
      <c r="BH177" s="471"/>
      <c r="BI177" s="471"/>
      <c r="BJ177" s="471"/>
      <c r="BK177" s="471"/>
      <c r="BL177" s="471"/>
      <c r="BM177" s="471"/>
      <c r="BN177" s="471"/>
      <c r="BO177" s="471"/>
      <c r="BP177" s="471"/>
      <c r="BQ177" s="471"/>
      <c r="BR177" s="471"/>
      <c r="BS177" s="471"/>
      <c r="BT177" s="471"/>
      <c r="BU177" s="471"/>
      <c r="BV177" s="471">
        <v>5487</v>
      </c>
      <c r="BW177" s="471"/>
      <c r="BX177" s="471"/>
      <c r="BY177" s="471"/>
      <c r="BZ177" s="471"/>
      <c r="CA177" s="471"/>
      <c r="CB177" s="471"/>
      <c r="CC177" s="471"/>
      <c r="CD177" s="471"/>
      <c r="CE177" s="471"/>
      <c r="CF177" s="471"/>
      <c r="CG177" s="471"/>
      <c r="CH177" s="471"/>
      <c r="CI177" s="471"/>
      <c r="CJ177" s="471"/>
      <c r="CK177" s="471"/>
      <c r="CL177" s="472">
        <v>65844</v>
      </c>
      <c r="CM177" s="472"/>
      <c r="CN177" s="472"/>
      <c r="CO177" s="472"/>
      <c r="CP177" s="472"/>
      <c r="CQ177" s="472"/>
      <c r="CR177" s="472"/>
      <c r="CS177" s="472"/>
      <c r="CT177" s="472"/>
      <c r="CU177" s="472"/>
      <c r="CV177" s="472"/>
      <c r="CW177" s="472"/>
      <c r="CX177" s="472"/>
      <c r="CY177" s="472"/>
      <c r="CZ177" s="472"/>
      <c r="DA177" s="472"/>
    </row>
    <row r="178" spans="1:105" s="114" customFormat="1" ht="15" customHeight="1" x14ac:dyDescent="0.3">
      <c r="A178" s="467" t="s">
        <v>579</v>
      </c>
      <c r="B178" s="467"/>
      <c r="C178" s="467"/>
      <c r="D178" s="467"/>
      <c r="E178" s="467"/>
      <c r="F178" s="467"/>
      <c r="G178" s="467"/>
      <c r="H178" s="492" t="s">
        <v>612</v>
      </c>
      <c r="I178" s="492"/>
      <c r="J178" s="492"/>
      <c r="K178" s="492"/>
      <c r="L178" s="492"/>
      <c r="M178" s="492"/>
      <c r="N178" s="492"/>
      <c r="O178" s="492"/>
      <c r="P178" s="492"/>
      <c r="Q178" s="492"/>
      <c r="R178" s="492"/>
      <c r="S178" s="492"/>
      <c r="T178" s="492"/>
      <c r="U178" s="492"/>
      <c r="V178" s="492"/>
      <c r="W178" s="492"/>
      <c r="X178" s="492"/>
      <c r="Y178" s="492"/>
      <c r="Z178" s="492"/>
      <c r="AA178" s="492"/>
      <c r="AB178" s="492"/>
      <c r="AC178" s="492"/>
      <c r="AD178" s="492"/>
      <c r="AE178" s="492"/>
      <c r="AF178" s="492"/>
      <c r="AG178" s="492"/>
      <c r="AH178" s="492"/>
      <c r="AI178" s="492"/>
      <c r="AJ178" s="492"/>
      <c r="AK178" s="492"/>
      <c r="AL178" s="492"/>
      <c r="AM178" s="492"/>
      <c r="AN178" s="492"/>
      <c r="AO178" s="492"/>
      <c r="AP178" s="471">
        <v>1</v>
      </c>
      <c r="AQ178" s="471"/>
      <c r="AR178" s="471"/>
      <c r="AS178" s="471"/>
      <c r="AT178" s="471"/>
      <c r="AU178" s="471"/>
      <c r="AV178" s="471"/>
      <c r="AW178" s="471"/>
      <c r="AX178" s="471"/>
      <c r="AY178" s="471"/>
      <c r="AZ178" s="471"/>
      <c r="BA178" s="471"/>
      <c r="BB178" s="471"/>
      <c r="BC178" s="471"/>
      <c r="BD178" s="471"/>
      <c r="BE178" s="471"/>
      <c r="BF178" s="471">
        <v>2</v>
      </c>
      <c r="BG178" s="471"/>
      <c r="BH178" s="471"/>
      <c r="BI178" s="471"/>
      <c r="BJ178" s="471"/>
      <c r="BK178" s="471"/>
      <c r="BL178" s="471"/>
      <c r="BM178" s="471"/>
      <c r="BN178" s="471"/>
      <c r="BO178" s="471"/>
      <c r="BP178" s="471"/>
      <c r="BQ178" s="471"/>
      <c r="BR178" s="471"/>
      <c r="BS178" s="471"/>
      <c r="BT178" s="471"/>
      <c r="BU178" s="471"/>
      <c r="BV178" s="471">
        <v>250</v>
      </c>
      <c r="BW178" s="471"/>
      <c r="BX178" s="471"/>
      <c r="BY178" s="471"/>
      <c r="BZ178" s="471"/>
      <c r="CA178" s="471"/>
      <c r="CB178" s="471"/>
      <c r="CC178" s="471"/>
      <c r="CD178" s="471"/>
      <c r="CE178" s="471"/>
      <c r="CF178" s="471"/>
      <c r="CG178" s="471"/>
      <c r="CH178" s="471"/>
      <c r="CI178" s="471"/>
      <c r="CJ178" s="471"/>
      <c r="CK178" s="471"/>
      <c r="CL178" s="472">
        <v>500</v>
      </c>
      <c r="CM178" s="472"/>
      <c r="CN178" s="472"/>
      <c r="CO178" s="472"/>
      <c r="CP178" s="472"/>
      <c r="CQ178" s="472"/>
      <c r="CR178" s="472"/>
      <c r="CS178" s="472"/>
      <c r="CT178" s="472"/>
      <c r="CU178" s="472"/>
      <c r="CV178" s="472"/>
      <c r="CW178" s="472"/>
      <c r="CX178" s="472"/>
      <c r="CY178" s="472"/>
      <c r="CZ178" s="472"/>
      <c r="DA178" s="472"/>
    </row>
    <row r="179" spans="1:105" s="114" customFormat="1" ht="15" customHeight="1" x14ac:dyDescent="0.3">
      <c r="A179" s="467"/>
      <c r="B179" s="467"/>
      <c r="C179" s="467"/>
      <c r="D179" s="467"/>
      <c r="E179" s="467"/>
      <c r="F179" s="467"/>
      <c r="G179" s="467"/>
      <c r="H179" s="565" t="s">
        <v>314</v>
      </c>
      <c r="I179" s="566"/>
      <c r="J179" s="566"/>
      <c r="K179" s="566"/>
      <c r="L179" s="566"/>
      <c r="M179" s="566"/>
      <c r="N179" s="566"/>
      <c r="O179" s="566"/>
      <c r="P179" s="566"/>
      <c r="Q179" s="566"/>
      <c r="R179" s="566"/>
      <c r="S179" s="566"/>
      <c r="T179" s="566"/>
      <c r="U179" s="566"/>
      <c r="V179" s="566"/>
      <c r="W179" s="566"/>
      <c r="X179" s="566"/>
      <c r="Y179" s="566"/>
      <c r="Z179" s="566"/>
      <c r="AA179" s="566"/>
      <c r="AB179" s="566"/>
      <c r="AC179" s="566"/>
      <c r="AD179" s="566"/>
      <c r="AE179" s="566"/>
      <c r="AF179" s="566"/>
      <c r="AG179" s="566"/>
      <c r="AH179" s="566"/>
      <c r="AI179" s="566"/>
      <c r="AJ179" s="566"/>
      <c r="AK179" s="566"/>
      <c r="AL179" s="566"/>
      <c r="AM179" s="566"/>
      <c r="AN179" s="566"/>
      <c r="AO179" s="567"/>
      <c r="AP179" s="471" t="s">
        <v>7</v>
      </c>
      <c r="AQ179" s="471"/>
      <c r="AR179" s="471"/>
      <c r="AS179" s="471"/>
      <c r="AT179" s="471"/>
      <c r="AU179" s="471"/>
      <c r="AV179" s="471"/>
      <c r="AW179" s="471"/>
      <c r="AX179" s="471"/>
      <c r="AY179" s="471"/>
      <c r="AZ179" s="471"/>
      <c r="BA179" s="471"/>
      <c r="BB179" s="471"/>
      <c r="BC179" s="471"/>
      <c r="BD179" s="471"/>
      <c r="BE179" s="471"/>
      <c r="BF179" s="471" t="s">
        <v>7</v>
      </c>
      <c r="BG179" s="471"/>
      <c r="BH179" s="471"/>
      <c r="BI179" s="471"/>
      <c r="BJ179" s="471"/>
      <c r="BK179" s="471"/>
      <c r="BL179" s="471"/>
      <c r="BM179" s="471"/>
      <c r="BN179" s="471"/>
      <c r="BO179" s="471"/>
      <c r="BP179" s="471"/>
      <c r="BQ179" s="471"/>
      <c r="BR179" s="471"/>
      <c r="BS179" s="471"/>
      <c r="BT179" s="471"/>
      <c r="BU179" s="471"/>
      <c r="BV179" s="471" t="s">
        <v>7</v>
      </c>
      <c r="BW179" s="471"/>
      <c r="BX179" s="471"/>
      <c r="BY179" s="471"/>
      <c r="BZ179" s="471"/>
      <c r="CA179" s="471"/>
      <c r="CB179" s="471"/>
      <c r="CC179" s="471"/>
      <c r="CD179" s="471"/>
      <c r="CE179" s="471"/>
      <c r="CF179" s="471"/>
      <c r="CG179" s="471"/>
      <c r="CH179" s="471"/>
      <c r="CI179" s="471"/>
      <c r="CJ179" s="471"/>
      <c r="CK179" s="471"/>
      <c r="CL179" s="493">
        <f>SUM(CL174:CL178)</f>
        <v>140000</v>
      </c>
      <c r="CM179" s="494"/>
      <c r="CN179" s="494"/>
      <c r="CO179" s="494"/>
      <c r="CP179" s="494"/>
      <c r="CQ179" s="494"/>
      <c r="CR179" s="494"/>
      <c r="CS179" s="494"/>
      <c r="CT179" s="494"/>
      <c r="CU179" s="494"/>
      <c r="CV179" s="494"/>
      <c r="CW179" s="494"/>
      <c r="CX179" s="494"/>
      <c r="CY179" s="494"/>
      <c r="CZ179" s="494"/>
      <c r="DA179" s="494"/>
    </row>
    <row r="180" spans="1:105" ht="10.5" customHeight="1" x14ac:dyDescent="0.25"/>
    <row r="181" spans="1:105" s="109" customFormat="1" ht="13.8" x14ac:dyDescent="0.25">
      <c r="A181" s="474" t="s">
        <v>315</v>
      </c>
      <c r="B181" s="474"/>
      <c r="C181" s="474"/>
      <c r="D181" s="474"/>
      <c r="E181" s="474"/>
      <c r="F181" s="474"/>
      <c r="G181" s="474"/>
      <c r="H181" s="474"/>
      <c r="I181" s="474"/>
      <c r="J181" s="474"/>
      <c r="K181" s="474"/>
      <c r="L181" s="474"/>
      <c r="M181" s="474"/>
      <c r="N181" s="474"/>
      <c r="O181" s="474"/>
      <c r="P181" s="474"/>
      <c r="Q181" s="474"/>
      <c r="R181" s="474"/>
      <c r="S181" s="474"/>
      <c r="T181" s="474"/>
      <c r="U181" s="474"/>
      <c r="V181" s="474"/>
      <c r="W181" s="474"/>
      <c r="X181" s="474"/>
      <c r="Y181" s="474"/>
      <c r="Z181" s="474"/>
      <c r="AA181" s="474"/>
      <c r="AB181" s="474"/>
      <c r="AC181" s="474"/>
      <c r="AD181" s="474"/>
      <c r="AE181" s="474"/>
      <c r="AF181" s="474"/>
      <c r="AG181" s="474"/>
      <c r="AH181" s="474"/>
      <c r="AI181" s="474"/>
      <c r="AJ181" s="474"/>
      <c r="AK181" s="474"/>
      <c r="AL181" s="474"/>
      <c r="AM181" s="474"/>
      <c r="AN181" s="474"/>
      <c r="AO181" s="474"/>
      <c r="AP181" s="474"/>
      <c r="AQ181" s="474"/>
      <c r="AR181" s="474"/>
      <c r="AS181" s="474"/>
      <c r="AT181" s="474"/>
      <c r="AU181" s="474"/>
      <c r="AV181" s="474"/>
      <c r="AW181" s="474"/>
      <c r="AX181" s="474"/>
      <c r="AY181" s="474"/>
      <c r="AZ181" s="474"/>
      <c r="BA181" s="474"/>
      <c r="BB181" s="474"/>
      <c r="BC181" s="474"/>
      <c r="BD181" s="474"/>
      <c r="BE181" s="474"/>
      <c r="BF181" s="474"/>
      <c r="BG181" s="474"/>
      <c r="BH181" s="474"/>
      <c r="BI181" s="474"/>
      <c r="BJ181" s="474"/>
      <c r="BK181" s="474"/>
      <c r="BL181" s="474"/>
      <c r="BM181" s="474"/>
      <c r="BN181" s="474"/>
      <c r="BO181" s="474"/>
      <c r="BP181" s="474"/>
      <c r="BQ181" s="474"/>
      <c r="BR181" s="474"/>
      <c r="BS181" s="474"/>
      <c r="BT181" s="474"/>
      <c r="BU181" s="474"/>
      <c r="BV181" s="474"/>
      <c r="BW181" s="474"/>
      <c r="BX181" s="474"/>
      <c r="BY181" s="474"/>
      <c r="BZ181" s="474"/>
      <c r="CA181" s="474"/>
      <c r="CB181" s="474"/>
      <c r="CC181" s="474"/>
      <c r="CD181" s="474"/>
      <c r="CE181" s="474"/>
      <c r="CF181" s="474"/>
      <c r="CG181" s="474"/>
      <c r="CH181" s="474"/>
      <c r="CI181" s="474"/>
      <c r="CJ181" s="474"/>
      <c r="CK181" s="474"/>
      <c r="CL181" s="474"/>
      <c r="CM181" s="474"/>
      <c r="CN181" s="474"/>
      <c r="CO181" s="474"/>
      <c r="CP181" s="474"/>
      <c r="CQ181" s="474"/>
      <c r="CR181" s="474"/>
      <c r="CS181" s="474"/>
      <c r="CT181" s="474"/>
      <c r="CU181" s="474"/>
      <c r="CV181" s="474"/>
      <c r="CW181" s="474"/>
      <c r="CX181" s="474"/>
      <c r="CY181" s="474"/>
      <c r="CZ181" s="474"/>
      <c r="DA181" s="474"/>
    </row>
    <row r="182" spans="1:105" ht="10.5" customHeight="1" x14ac:dyDescent="0.25"/>
    <row r="183" spans="1:105" s="112" customFormat="1" ht="45" customHeight="1" x14ac:dyDescent="0.3">
      <c r="A183" s="478" t="s">
        <v>251</v>
      </c>
      <c r="B183" s="479"/>
      <c r="C183" s="479"/>
      <c r="D183" s="479"/>
      <c r="E183" s="479"/>
      <c r="F183" s="479"/>
      <c r="G183" s="480"/>
      <c r="H183" s="478" t="s">
        <v>303</v>
      </c>
      <c r="I183" s="479"/>
      <c r="J183" s="479"/>
      <c r="K183" s="479"/>
      <c r="L183" s="479"/>
      <c r="M183" s="479"/>
      <c r="N183" s="479"/>
      <c r="O183" s="479"/>
      <c r="P183" s="479"/>
      <c r="Q183" s="479"/>
      <c r="R183" s="479"/>
      <c r="S183" s="479"/>
      <c r="T183" s="479"/>
      <c r="U183" s="479"/>
      <c r="V183" s="479"/>
      <c r="W183" s="479"/>
      <c r="X183" s="479"/>
      <c r="Y183" s="479"/>
      <c r="Z183" s="479"/>
      <c r="AA183" s="479"/>
      <c r="AB183" s="479"/>
      <c r="AC183" s="479"/>
      <c r="AD183" s="479"/>
      <c r="AE183" s="479"/>
      <c r="AF183" s="479"/>
      <c r="AG183" s="479"/>
      <c r="AH183" s="479"/>
      <c r="AI183" s="479"/>
      <c r="AJ183" s="479"/>
      <c r="AK183" s="479"/>
      <c r="AL183" s="479"/>
      <c r="AM183" s="479"/>
      <c r="AN183" s="479"/>
      <c r="AO183" s="479"/>
      <c r="AP183" s="479"/>
      <c r="AQ183" s="479"/>
      <c r="AR183" s="479"/>
      <c r="AS183" s="479"/>
      <c r="AT183" s="479"/>
      <c r="AU183" s="479"/>
      <c r="AV183" s="479"/>
      <c r="AW183" s="479"/>
      <c r="AX183" s="479"/>
      <c r="AY183" s="479"/>
      <c r="AZ183" s="479"/>
      <c r="BA183" s="479"/>
      <c r="BB183" s="479"/>
      <c r="BC183" s="480"/>
      <c r="BD183" s="478" t="s">
        <v>316</v>
      </c>
      <c r="BE183" s="479"/>
      <c r="BF183" s="479"/>
      <c r="BG183" s="479"/>
      <c r="BH183" s="479"/>
      <c r="BI183" s="479"/>
      <c r="BJ183" s="479"/>
      <c r="BK183" s="479"/>
      <c r="BL183" s="479"/>
      <c r="BM183" s="479"/>
      <c r="BN183" s="479"/>
      <c r="BO183" s="479"/>
      <c r="BP183" s="479"/>
      <c r="BQ183" s="479"/>
      <c r="BR183" s="479"/>
      <c r="BS183" s="480"/>
      <c r="BT183" s="478" t="s">
        <v>317</v>
      </c>
      <c r="BU183" s="479"/>
      <c r="BV183" s="479"/>
      <c r="BW183" s="479"/>
      <c r="BX183" s="479"/>
      <c r="BY183" s="479"/>
      <c r="BZ183" s="479"/>
      <c r="CA183" s="479"/>
      <c r="CB183" s="479"/>
      <c r="CC183" s="479"/>
      <c r="CD183" s="479"/>
      <c r="CE183" s="479"/>
      <c r="CF183" s="479"/>
      <c r="CG183" s="479"/>
      <c r="CH183" s="479"/>
      <c r="CI183" s="480"/>
      <c r="CJ183" s="478" t="s">
        <v>318</v>
      </c>
      <c r="CK183" s="479"/>
      <c r="CL183" s="479"/>
      <c r="CM183" s="479"/>
      <c r="CN183" s="479"/>
      <c r="CO183" s="479"/>
      <c r="CP183" s="479"/>
      <c r="CQ183" s="479"/>
      <c r="CR183" s="479"/>
      <c r="CS183" s="479"/>
      <c r="CT183" s="479"/>
      <c r="CU183" s="479"/>
      <c r="CV183" s="479"/>
      <c r="CW183" s="479"/>
      <c r="CX183" s="479"/>
      <c r="CY183" s="479"/>
      <c r="CZ183" s="479"/>
      <c r="DA183" s="480"/>
    </row>
    <row r="184" spans="1:105" s="113" customFormat="1" ht="13.2" x14ac:dyDescent="0.3">
      <c r="A184" s="491">
        <v>1</v>
      </c>
      <c r="B184" s="491"/>
      <c r="C184" s="491"/>
      <c r="D184" s="491"/>
      <c r="E184" s="491"/>
      <c r="F184" s="491"/>
      <c r="G184" s="491"/>
      <c r="H184" s="491">
        <v>2</v>
      </c>
      <c r="I184" s="491"/>
      <c r="J184" s="491"/>
      <c r="K184" s="491"/>
      <c r="L184" s="491"/>
      <c r="M184" s="491"/>
      <c r="N184" s="491"/>
      <c r="O184" s="491"/>
      <c r="P184" s="491"/>
      <c r="Q184" s="491"/>
      <c r="R184" s="491"/>
      <c r="S184" s="491"/>
      <c r="T184" s="491"/>
      <c r="U184" s="491"/>
      <c r="V184" s="491"/>
      <c r="W184" s="491"/>
      <c r="X184" s="491"/>
      <c r="Y184" s="491"/>
      <c r="Z184" s="491"/>
      <c r="AA184" s="491"/>
      <c r="AB184" s="491"/>
      <c r="AC184" s="491"/>
      <c r="AD184" s="491"/>
      <c r="AE184" s="491"/>
      <c r="AF184" s="491"/>
      <c r="AG184" s="491"/>
      <c r="AH184" s="491"/>
      <c r="AI184" s="491"/>
      <c r="AJ184" s="491"/>
      <c r="AK184" s="491"/>
      <c r="AL184" s="491"/>
      <c r="AM184" s="491"/>
      <c r="AN184" s="491"/>
      <c r="AO184" s="491"/>
      <c r="AP184" s="491"/>
      <c r="AQ184" s="491"/>
      <c r="AR184" s="491"/>
      <c r="AS184" s="491"/>
      <c r="AT184" s="491"/>
      <c r="AU184" s="491"/>
      <c r="AV184" s="491"/>
      <c r="AW184" s="491"/>
      <c r="AX184" s="491"/>
      <c r="AY184" s="491"/>
      <c r="AZ184" s="491"/>
      <c r="BA184" s="491"/>
      <c r="BB184" s="491"/>
      <c r="BC184" s="491"/>
      <c r="BD184" s="491">
        <v>3</v>
      </c>
      <c r="BE184" s="491"/>
      <c r="BF184" s="491"/>
      <c r="BG184" s="491"/>
      <c r="BH184" s="491"/>
      <c r="BI184" s="491"/>
      <c r="BJ184" s="491"/>
      <c r="BK184" s="491"/>
      <c r="BL184" s="491"/>
      <c r="BM184" s="491"/>
      <c r="BN184" s="491"/>
      <c r="BO184" s="491"/>
      <c r="BP184" s="491"/>
      <c r="BQ184" s="491"/>
      <c r="BR184" s="491"/>
      <c r="BS184" s="491"/>
      <c r="BT184" s="491">
        <v>4</v>
      </c>
      <c r="BU184" s="491"/>
      <c r="BV184" s="491"/>
      <c r="BW184" s="491"/>
      <c r="BX184" s="491"/>
      <c r="BY184" s="491"/>
      <c r="BZ184" s="491"/>
      <c r="CA184" s="491"/>
      <c r="CB184" s="491"/>
      <c r="CC184" s="491"/>
      <c r="CD184" s="491"/>
      <c r="CE184" s="491"/>
      <c r="CF184" s="491"/>
      <c r="CG184" s="491"/>
      <c r="CH184" s="491"/>
      <c r="CI184" s="491"/>
      <c r="CJ184" s="491">
        <v>5</v>
      </c>
      <c r="CK184" s="491"/>
      <c r="CL184" s="491"/>
      <c r="CM184" s="491"/>
      <c r="CN184" s="491"/>
      <c r="CO184" s="491"/>
      <c r="CP184" s="491"/>
      <c r="CQ184" s="491"/>
      <c r="CR184" s="491"/>
      <c r="CS184" s="491"/>
      <c r="CT184" s="491"/>
      <c r="CU184" s="491"/>
      <c r="CV184" s="491"/>
      <c r="CW184" s="491"/>
      <c r="CX184" s="491"/>
      <c r="CY184" s="491"/>
      <c r="CZ184" s="491"/>
      <c r="DA184" s="491"/>
    </row>
    <row r="185" spans="1:105" s="114" customFormat="1" ht="15" customHeight="1" x14ac:dyDescent="0.3">
      <c r="A185" s="467" t="s">
        <v>276</v>
      </c>
      <c r="B185" s="467"/>
      <c r="C185" s="467"/>
      <c r="D185" s="467"/>
      <c r="E185" s="467"/>
      <c r="F185" s="467"/>
      <c r="G185" s="467"/>
      <c r="H185" s="492" t="s">
        <v>712</v>
      </c>
      <c r="I185" s="492"/>
      <c r="J185" s="492"/>
      <c r="K185" s="492"/>
      <c r="L185" s="492"/>
      <c r="M185" s="492"/>
      <c r="N185" s="492"/>
      <c r="O185" s="492"/>
      <c r="P185" s="492"/>
      <c r="Q185" s="492"/>
      <c r="R185" s="492"/>
      <c r="S185" s="492"/>
      <c r="T185" s="492"/>
      <c r="U185" s="492"/>
      <c r="V185" s="492"/>
      <c r="W185" s="492"/>
      <c r="X185" s="492"/>
      <c r="Y185" s="492"/>
      <c r="Z185" s="492"/>
      <c r="AA185" s="492"/>
      <c r="AB185" s="492"/>
      <c r="AC185" s="492"/>
      <c r="AD185" s="492"/>
      <c r="AE185" s="492"/>
      <c r="AF185" s="492"/>
      <c r="AG185" s="492"/>
      <c r="AH185" s="492"/>
      <c r="AI185" s="492"/>
      <c r="AJ185" s="492"/>
      <c r="AK185" s="492"/>
      <c r="AL185" s="492"/>
      <c r="AM185" s="492"/>
      <c r="AN185" s="492"/>
      <c r="AO185" s="492"/>
      <c r="AP185" s="492"/>
      <c r="AQ185" s="492"/>
      <c r="AR185" s="492"/>
      <c r="AS185" s="492"/>
      <c r="AT185" s="492"/>
      <c r="AU185" s="492"/>
      <c r="AV185" s="492"/>
      <c r="AW185" s="492"/>
      <c r="AX185" s="492"/>
      <c r="AY185" s="492"/>
      <c r="AZ185" s="492"/>
      <c r="BA185" s="492"/>
      <c r="BB185" s="492"/>
      <c r="BC185" s="492"/>
      <c r="BD185" s="471">
        <v>1</v>
      </c>
      <c r="BE185" s="471"/>
      <c r="BF185" s="471"/>
      <c r="BG185" s="471"/>
      <c r="BH185" s="471"/>
      <c r="BI185" s="471"/>
      <c r="BJ185" s="471"/>
      <c r="BK185" s="471"/>
      <c r="BL185" s="471"/>
      <c r="BM185" s="471"/>
      <c r="BN185" s="471"/>
      <c r="BO185" s="471"/>
      <c r="BP185" s="471"/>
      <c r="BQ185" s="471"/>
      <c r="BR185" s="471"/>
      <c r="BS185" s="471"/>
      <c r="BT185" s="471">
        <v>25000</v>
      </c>
      <c r="BU185" s="471"/>
      <c r="BV185" s="471"/>
      <c r="BW185" s="471"/>
      <c r="BX185" s="471"/>
      <c r="BY185" s="471"/>
      <c r="BZ185" s="471"/>
      <c r="CA185" s="471"/>
      <c r="CB185" s="471"/>
      <c r="CC185" s="471"/>
      <c r="CD185" s="471"/>
      <c r="CE185" s="471"/>
      <c r="CF185" s="471"/>
      <c r="CG185" s="471"/>
      <c r="CH185" s="471"/>
      <c r="CI185" s="471"/>
      <c r="CJ185" s="471">
        <v>25000</v>
      </c>
      <c r="CK185" s="471"/>
      <c r="CL185" s="471"/>
      <c r="CM185" s="471"/>
      <c r="CN185" s="471"/>
      <c r="CO185" s="471"/>
      <c r="CP185" s="471"/>
      <c r="CQ185" s="471"/>
      <c r="CR185" s="471"/>
      <c r="CS185" s="471"/>
      <c r="CT185" s="471"/>
      <c r="CU185" s="471"/>
      <c r="CV185" s="471"/>
      <c r="CW185" s="471"/>
      <c r="CX185" s="471"/>
      <c r="CY185" s="471"/>
      <c r="CZ185" s="471"/>
      <c r="DA185" s="471"/>
    </row>
    <row r="186" spans="1:105" s="114" customFormat="1" ht="15" customHeight="1" x14ac:dyDescent="0.3">
      <c r="A186" s="467"/>
      <c r="B186" s="467"/>
      <c r="C186" s="467"/>
      <c r="D186" s="467"/>
      <c r="E186" s="467"/>
      <c r="F186" s="467"/>
      <c r="G186" s="467"/>
      <c r="H186" s="498" t="s">
        <v>261</v>
      </c>
      <c r="I186" s="498"/>
      <c r="J186" s="498"/>
      <c r="K186" s="498"/>
      <c r="L186" s="498"/>
      <c r="M186" s="498"/>
      <c r="N186" s="498"/>
      <c r="O186" s="498"/>
      <c r="P186" s="498"/>
      <c r="Q186" s="498"/>
      <c r="R186" s="498"/>
      <c r="S186" s="498"/>
      <c r="T186" s="498"/>
      <c r="U186" s="498"/>
      <c r="V186" s="498"/>
      <c r="W186" s="498"/>
      <c r="X186" s="498"/>
      <c r="Y186" s="498"/>
      <c r="Z186" s="498"/>
      <c r="AA186" s="498"/>
      <c r="AB186" s="498"/>
      <c r="AC186" s="498"/>
      <c r="AD186" s="498"/>
      <c r="AE186" s="498"/>
      <c r="AF186" s="498"/>
      <c r="AG186" s="498"/>
      <c r="AH186" s="498"/>
      <c r="AI186" s="498"/>
      <c r="AJ186" s="498"/>
      <c r="AK186" s="498"/>
      <c r="AL186" s="498"/>
      <c r="AM186" s="498"/>
      <c r="AN186" s="498"/>
      <c r="AO186" s="498"/>
      <c r="AP186" s="498"/>
      <c r="AQ186" s="498"/>
      <c r="AR186" s="498"/>
      <c r="AS186" s="498"/>
      <c r="AT186" s="498"/>
      <c r="AU186" s="498"/>
      <c r="AV186" s="498"/>
      <c r="AW186" s="498"/>
      <c r="AX186" s="498"/>
      <c r="AY186" s="498"/>
      <c r="AZ186" s="498"/>
      <c r="BA186" s="498"/>
      <c r="BB186" s="498"/>
      <c r="BC186" s="499"/>
      <c r="BD186" s="471"/>
      <c r="BE186" s="471"/>
      <c r="BF186" s="471"/>
      <c r="BG186" s="471"/>
      <c r="BH186" s="471"/>
      <c r="BI186" s="471"/>
      <c r="BJ186" s="471"/>
      <c r="BK186" s="471"/>
      <c r="BL186" s="471"/>
      <c r="BM186" s="471"/>
      <c r="BN186" s="471"/>
      <c r="BO186" s="471"/>
      <c r="BP186" s="471"/>
      <c r="BQ186" s="471"/>
      <c r="BR186" s="471"/>
      <c r="BS186" s="471"/>
      <c r="BT186" s="471"/>
      <c r="BU186" s="471"/>
      <c r="BV186" s="471"/>
      <c r="BW186" s="471"/>
      <c r="BX186" s="471"/>
      <c r="BY186" s="471"/>
      <c r="BZ186" s="471"/>
      <c r="CA186" s="471"/>
      <c r="CB186" s="471"/>
      <c r="CC186" s="471"/>
      <c r="CD186" s="471"/>
      <c r="CE186" s="471"/>
      <c r="CF186" s="471"/>
      <c r="CG186" s="471"/>
      <c r="CH186" s="471"/>
      <c r="CI186" s="471"/>
      <c r="CJ186" s="493">
        <f>CJ185</f>
        <v>25000</v>
      </c>
      <c r="CK186" s="493"/>
      <c r="CL186" s="493"/>
      <c r="CM186" s="493"/>
      <c r="CN186" s="493"/>
      <c r="CO186" s="493"/>
      <c r="CP186" s="493"/>
      <c r="CQ186" s="493"/>
      <c r="CR186" s="493"/>
      <c r="CS186" s="493"/>
      <c r="CT186" s="493"/>
      <c r="CU186" s="493"/>
      <c r="CV186" s="493"/>
      <c r="CW186" s="493"/>
      <c r="CX186" s="493"/>
      <c r="CY186" s="493"/>
      <c r="CZ186" s="493"/>
      <c r="DA186" s="493"/>
    </row>
    <row r="187" spans="1:105" ht="10.5" customHeight="1" x14ac:dyDescent="0.25"/>
    <row r="188" spans="1:105" s="109" customFormat="1" ht="13.8" x14ac:dyDescent="0.25">
      <c r="A188" s="474" t="s">
        <v>319</v>
      </c>
      <c r="B188" s="474"/>
      <c r="C188" s="474"/>
      <c r="D188" s="474"/>
      <c r="E188" s="474"/>
      <c r="F188" s="474"/>
      <c r="G188" s="474"/>
      <c r="H188" s="474"/>
      <c r="I188" s="474"/>
      <c r="J188" s="474"/>
      <c r="K188" s="474"/>
      <c r="L188" s="474"/>
      <c r="M188" s="474"/>
      <c r="N188" s="474"/>
      <c r="O188" s="474"/>
      <c r="P188" s="474"/>
      <c r="Q188" s="474"/>
      <c r="R188" s="474"/>
      <c r="S188" s="474"/>
      <c r="T188" s="474"/>
      <c r="U188" s="474"/>
      <c r="V188" s="474"/>
      <c r="W188" s="474"/>
      <c r="X188" s="474"/>
      <c r="Y188" s="474"/>
      <c r="Z188" s="474"/>
      <c r="AA188" s="474"/>
      <c r="AB188" s="474"/>
      <c r="AC188" s="474"/>
      <c r="AD188" s="474"/>
      <c r="AE188" s="474"/>
      <c r="AF188" s="474"/>
      <c r="AG188" s="474"/>
      <c r="AH188" s="474"/>
      <c r="AI188" s="474"/>
      <c r="AJ188" s="474"/>
      <c r="AK188" s="474"/>
      <c r="AL188" s="474"/>
      <c r="AM188" s="474"/>
      <c r="AN188" s="474"/>
      <c r="AO188" s="474"/>
      <c r="AP188" s="474"/>
      <c r="AQ188" s="474"/>
      <c r="AR188" s="474"/>
      <c r="AS188" s="474"/>
      <c r="AT188" s="474"/>
      <c r="AU188" s="474"/>
      <c r="AV188" s="474"/>
      <c r="AW188" s="474"/>
      <c r="AX188" s="474"/>
      <c r="AY188" s="474"/>
      <c r="AZ188" s="474"/>
      <c r="BA188" s="474"/>
      <c r="BB188" s="474"/>
      <c r="BC188" s="474"/>
      <c r="BD188" s="474"/>
      <c r="BE188" s="474"/>
      <c r="BF188" s="474"/>
      <c r="BG188" s="474"/>
      <c r="BH188" s="474"/>
      <c r="BI188" s="474"/>
      <c r="BJ188" s="474"/>
      <c r="BK188" s="474"/>
      <c r="BL188" s="474"/>
      <c r="BM188" s="474"/>
      <c r="BN188" s="474"/>
      <c r="BO188" s="474"/>
      <c r="BP188" s="474"/>
      <c r="BQ188" s="474"/>
      <c r="BR188" s="474"/>
      <c r="BS188" s="474"/>
      <c r="BT188" s="474"/>
      <c r="BU188" s="474"/>
      <c r="BV188" s="474"/>
      <c r="BW188" s="474"/>
      <c r="BX188" s="474"/>
      <c r="BY188" s="474"/>
      <c r="BZ188" s="474"/>
      <c r="CA188" s="474"/>
      <c r="CB188" s="474"/>
      <c r="CC188" s="474"/>
      <c r="CD188" s="474"/>
      <c r="CE188" s="474"/>
      <c r="CF188" s="474"/>
      <c r="CG188" s="474"/>
      <c r="CH188" s="474"/>
      <c r="CI188" s="474"/>
      <c r="CJ188" s="474"/>
      <c r="CK188" s="474"/>
      <c r="CL188" s="474"/>
      <c r="CM188" s="474"/>
      <c r="CN188" s="474"/>
      <c r="CO188" s="474"/>
      <c r="CP188" s="474"/>
      <c r="CQ188" s="474"/>
      <c r="CR188" s="474"/>
      <c r="CS188" s="474"/>
      <c r="CT188" s="474"/>
      <c r="CU188" s="474"/>
      <c r="CV188" s="474"/>
      <c r="CW188" s="474"/>
      <c r="CX188" s="474"/>
      <c r="CY188" s="474"/>
      <c r="CZ188" s="474"/>
      <c r="DA188" s="474"/>
    </row>
    <row r="189" spans="1:105" ht="10.5" customHeight="1" x14ac:dyDescent="0.25"/>
    <row r="190" spans="1:105" s="112" customFormat="1" ht="45" customHeight="1" x14ac:dyDescent="0.3">
      <c r="A190" s="487" t="s">
        <v>251</v>
      </c>
      <c r="B190" s="488"/>
      <c r="C190" s="488"/>
      <c r="D190" s="488"/>
      <c r="E190" s="488"/>
      <c r="F190" s="488"/>
      <c r="G190" s="489"/>
      <c r="H190" s="487" t="s">
        <v>0</v>
      </c>
      <c r="I190" s="488"/>
      <c r="J190" s="488"/>
      <c r="K190" s="488"/>
      <c r="L190" s="488"/>
      <c r="M190" s="488"/>
      <c r="N190" s="488"/>
      <c r="O190" s="488"/>
      <c r="P190" s="488"/>
      <c r="Q190" s="488"/>
      <c r="R190" s="488"/>
      <c r="S190" s="488"/>
      <c r="T190" s="488"/>
      <c r="U190" s="488"/>
      <c r="V190" s="488"/>
      <c r="W190" s="488"/>
      <c r="X190" s="488"/>
      <c r="Y190" s="488"/>
      <c r="Z190" s="488"/>
      <c r="AA190" s="488"/>
      <c r="AB190" s="488"/>
      <c r="AC190" s="488"/>
      <c r="AD190" s="488"/>
      <c r="AE190" s="488"/>
      <c r="AF190" s="488"/>
      <c r="AG190" s="488"/>
      <c r="AH190" s="488"/>
      <c r="AI190" s="488"/>
      <c r="AJ190" s="488"/>
      <c r="AK190" s="488"/>
      <c r="AL190" s="488"/>
      <c r="AM190" s="488"/>
      <c r="AN190" s="488"/>
      <c r="AO190" s="489"/>
      <c r="AP190" s="487" t="s">
        <v>320</v>
      </c>
      <c r="AQ190" s="488"/>
      <c r="AR190" s="488"/>
      <c r="AS190" s="488"/>
      <c r="AT190" s="488"/>
      <c r="AU190" s="488"/>
      <c r="AV190" s="488"/>
      <c r="AW190" s="488"/>
      <c r="AX190" s="488"/>
      <c r="AY190" s="488"/>
      <c r="AZ190" s="488"/>
      <c r="BA190" s="488"/>
      <c r="BB190" s="488"/>
      <c r="BC190" s="488"/>
      <c r="BD190" s="488"/>
      <c r="BE190" s="489"/>
      <c r="BF190" s="487" t="s">
        <v>321</v>
      </c>
      <c r="BG190" s="488"/>
      <c r="BH190" s="488"/>
      <c r="BI190" s="488"/>
      <c r="BJ190" s="488"/>
      <c r="BK190" s="488"/>
      <c r="BL190" s="488"/>
      <c r="BM190" s="488"/>
      <c r="BN190" s="488"/>
      <c r="BO190" s="488"/>
      <c r="BP190" s="488"/>
      <c r="BQ190" s="488"/>
      <c r="BR190" s="488"/>
      <c r="BS190" s="488"/>
      <c r="BT190" s="488"/>
      <c r="BU190" s="489"/>
      <c r="BV190" s="487" t="s">
        <v>322</v>
      </c>
      <c r="BW190" s="488"/>
      <c r="BX190" s="488"/>
      <c r="BY190" s="488"/>
      <c r="BZ190" s="488"/>
      <c r="CA190" s="488"/>
      <c r="CB190" s="488"/>
      <c r="CC190" s="488"/>
      <c r="CD190" s="488"/>
      <c r="CE190" s="488"/>
      <c r="CF190" s="488"/>
      <c r="CG190" s="488"/>
      <c r="CH190" s="488"/>
      <c r="CI190" s="488"/>
      <c r="CJ190" s="488"/>
      <c r="CK190" s="489"/>
      <c r="CL190" s="487" t="s">
        <v>323</v>
      </c>
      <c r="CM190" s="488"/>
      <c r="CN190" s="488"/>
      <c r="CO190" s="488"/>
      <c r="CP190" s="488"/>
      <c r="CQ190" s="488"/>
      <c r="CR190" s="488"/>
      <c r="CS190" s="488"/>
      <c r="CT190" s="488"/>
      <c r="CU190" s="488"/>
      <c r="CV190" s="488"/>
      <c r="CW190" s="488"/>
      <c r="CX190" s="488"/>
      <c r="CY190" s="488"/>
      <c r="CZ190" s="488"/>
      <c r="DA190" s="489"/>
    </row>
    <row r="191" spans="1:105" s="113" customFormat="1" ht="13.2" x14ac:dyDescent="0.3">
      <c r="A191" s="491">
        <v>1</v>
      </c>
      <c r="B191" s="491"/>
      <c r="C191" s="491"/>
      <c r="D191" s="491"/>
      <c r="E191" s="491"/>
      <c r="F191" s="491"/>
      <c r="G191" s="491"/>
      <c r="H191" s="491">
        <v>2</v>
      </c>
      <c r="I191" s="491"/>
      <c r="J191" s="491"/>
      <c r="K191" s="491"/>
      <c r="L191" s="491"/>
      <c r="M191" s="491"/>
      <c r="N191" s="491"/>
      <c r="O191" s="491"/>
      <c r="P191" s="491"/>
      <c r="Q191" s="491"/>
      <c r="R191" s="491"/>
      <c r="S191" s="491"/>
      <c r="T191" s="491"/>
      <c r="U191" s="491"/>
      <c r="V191" s="491"/>
      <c r="W191" s="491"/>
      <c r="X191" s="491"/>
      <c r="Y191" s="491"/>
      <c r="Z191" s="491"/>
      <c r="AA191" s="491"/>
      <c r="AB191" s="491"/>
      <c r="AC191" s="491"/>
      <c r="AD191" s="491"/>
      <c r="AE191" s="491"/>
      <c r="AF191" s="491"/>
      <c r="AG191" s="491"/>
      <c r="AH191" s="491"/>
      <c r="AI191" s="491"/>
      <c r="AJ191" s="491"/>
      <c r="AK191" s="491"/>
      <c r="AL191" s="491"/>
      <c r="AM191" s="491"/>
      <c r="AN191" s="491"/>
      <c r="AO191" s="491"/>
      <c r="AP191" s="491">
        <v>4</v>
      </c>
      <c r="AQ191" s="491"/>
      <c r="AR191" s="491"/>
      <c r="AS191" s="491"/>
      <c r="AT191" s="491"/>
      <c r="AU191" s="491"/>
      <c r="AV191" s="491"/>
      <c r="AW191" s="491"/>
      <c r="AX191" s="491"/>
      <c r="AY191" s="491"/>
      <c r="AZ191" s="491"/>
      <c r="BA191" s="491"/>
      <c r="BB191" s="491"/>
      <c r="BC191" s="491"/>
      <c r="BD191" s="491"/>
      <c r="BE191" s="491"/>
      <c r="BF191" s="491">
        <v>5</v>
      </c>
      <c r="BG191" s="491"/>
      <c r="BH191" s="491"/>
      <c r="BI191" s="491"/>
      <c r="BJ191" s="491"/>
      <c r="BK191" s="491"/>
      <c r="BL191" s="491"/>
      <c r="BM191" s="491"/>
      <c r="BN191" s="491"/>
      <c r="BO191" s="491"/>
      <c r="BP191" s="491"/>
      <c r="BQ191" s="491"/>
      <c r="BR191" s="491"/>
      <c r="BS191" s="491"/>
      <c r="BT191" s="491"/>
      <c r="BU191" s="491"/>
      <c r="BV191" s="491">
        <v>6</v>
      </c>
      <c r="BW191" s="491"/>
      <c r="BX191" s="491"/>
      <c r="BY191" s="491"/>
      <c r="BZ191" s="491"/>
      <c r="CA191" s="491"/>
      <c r="CB191" s="491"/>
      <c r="CC191" s="491"/>
      <c r="CD191" s="491"/>
      <c r="CE191" s="491"/>
      <c r="CF191" s="491"/>
      <c r="CG191" s="491"/>
      <c r="CH191" s="491"/>
      <c r="CI191" s="491"/>
      <c r="CJ191" s="491"/>
      <c r="CK191" s="491"/>
      <c r="CL191" s="491">
        <v>6</v>
      </c>
      <c r="CM191" s="491"/>
      <c r="CN191" s="491"/>
      <c r="CO191" s="491"/>
      <c r="CP191" s="491"/>
      <c r="CQ191" s="491"/>
      <c r="CR191" s="491"/>
      <c r="CS191" s="491"/>
      <c r="CT191" s="491"/>
      <c r="CU191" s="491"/>
      <c r="CV191" s="491"/>
      <c r="CW191" s="491"/>
      <c r="CX191" s="491"/>
      <c r="CY191" s="491"/>
      <c r="CZ191" s="491"/>
      <c r="DA191" s="491"/>
    </row>
    <row r="192" spans="1:105" s="114" customFormat="1" ht="15" customHeight="1" x14ac:dyDescent="0.3">
      <c r="A192" s="467" t="s">
        <v>276</v>
      </c>
      <c r="B192" s="467"/>
      <c r="C192" s="467"/>
      <c r="D192" s="467"/>
      <c r="E192" s="467"/>
      <c r="F192" s="467"/>
      <c r="G192" s="467"/>
      <c r="H192" s="492" t="s">
        <v>522</v>
      </c>
      <c r="I192" s="492"/>
      <c r="J192" s="492"/>
      <c r="K192" s="492"/>
      <c r="L192" s="492"/>
      <c r="M192" s="492"/>
      <c r="N192" s="492"/>
      <c r="O192" s="492"/>
      <c r="P192" s="492"/>
      <c r="Q192" s="492"/>
      <c r="R192" s="492"/>
      <c r="S192" s="492"/>
      <c r="T192" s="492"/>
      <c r="U192" s="492"/>
      <c r="V192" s="492"/>
      <c r="W192" s="492"/>
      <c r="X192" s="492"/>
      <c r="Y192" s="492"/>
      <c r="Z192" s="492"/>
      <c r="AA192" s="492"/>
      <c r="AB192" s="492"/>
      <c r="AC192" s="492"/>
      <c r="AD192" s="492"/>
      <c r="AE192" s="492"/>
      <c r="AF192" s="492"/>
      <c r="AG192" s="492"/>
      <c r="AH192" s="492"/>
      <c r="AI192" s="492"/>
      <c r="AJ192" s="492"/>
      <c r="AK192" s="492"/>
      <c r="AL192" s="492"/>
      <c r="AM192" s="492"/>
      <c r="AN192" s="492"/>
      <c r="AO192" s="492"/>
      <c r="AP192" s="471">
        <v>1523.2</v>
      </c>
      <c r="AQ192" s="471"/>
      <c r="AR192" s="471"/>
      <c r="AS192" s="471"/>
      <c r="AT192" s="471"/>
      <c r="AU192" s="471"/>
      <c r="AV192" s="471"/>
      <c r="AW192" s="471"/>
      <c r="AX192" s="471"/>
      <c r="AY192" s="471"/>
      <c r="AZ192" s="471"/>
      <c r="BA192" s="471"/>
      <c r="BB192" s="471"/>
      <c r="BC192" s="471"/>
      <c r="BD192" s="471"/>
      <c r="BE192" s="471"/>
      <c r="BF192" s="471">
        <v>3899.28</v>
      </c>
      <c r="BG192" s="471"/>
      <c r="BH192" s="471"/>
      <c r="BI192" s="471"/>
      <c r="BJ192" s="471"/>
      <c r="BK192" s="471"/>
      <c r="BL192" s="471"/>
      <c r="BM192" s="471"/>
      <c r="BN192" s="471"/>
      <c r="BO192" s="471"/>
      <c r="BP192" s="471"/>
      <c r="BQ192" s="471"/>
      <c r="BR192" s="471"/>
      <c r="BS192" s="471"/>
      <c r="BT192" s="471"/>
      <c r="BU192" s="471"/>
      <c r="BV192" s="471"/>
      <c r="BW192" s="471"/>
      <c r="BX192" s="471"/>
      <c r="BY192" s="471"/>
      <c r="BZ192" s="471"/>
      <c r="CA192" s="471"/>
      <c r="CB192" s="471"/>
      <c r="CC192" s="471"/>
      <c r="CD192" s="471"/>
      <c r="CE192" s="471"/>
      <c r="CF192" s="471"/>
      <c r="CG192" s="471"/>
      <c r="CH192" s="471"/>
      <c r="CI192" s="471"/>
      <c r="CJ192" s="471"/>
      <c r="CK192" s="471"/>
      <c r="CL192" s="538">
        <v>5939395</v>
      </c>
      <c r="CM192" s="538"/>
      <c r="CN192" s="538"/>
      <c r="CO192" s="538"/>
      <c r="CP192" s="538"/>
      <c r="CQ192" s="538"/>
      <c r="CR192" s="538"/>
      <c r="CS192" s="538"/>
      <c r="CT192" s="538"/>
      <c r="CU192" s="538"/>
      <c r="CV192" s="538"/>
      <c r="CW192" s="538"/>
      <c r="CX192" s="538"/>
      <c r="CY192" s="538"/>
      <c r="CZ192" s="538"/>
      <c r="DA192" s="538"/>
    </row>
    <row r="193" spans="1:105" s="114" customFormat="1" ht="28.2" customHeight="1" x14ac:dyDescent="0.3">
      <c r="A193" s="467" t="s">
        <v>284</v>
      </c>
      <c r="B193" s="467"/>
      <c r="C193" s="467"/>
      <c r="D193" s="467"/>
      <c r="E193" s="467"/>
      <c r="F193" s="467"/>
      <c r="G193" s="467"/>
      <c r="H193" s="492" t="s">
        <v>791</v>
      </c>
      <c r="I193" s="492"/>
      <c r="J193" s="492"/>
      <c r="K193" s="492"/>
      <c r="L193" s="492"/>
      <c r="M193" s="492"/>
      <c r="N193" s="492"/>
      <c r="O193" s="492"/>
      <c r="P193" s="492"/>
      <c r="Q193" s="492"/>
      <c r="R193" s="492"/>
      <c r="S193" s="492"/>
      <c r="T193" s="492"/>
      <c r="U193" s="492"/>
      <c r="V193" s="492"/>
      <c r="W193" s="492"/>
      <c r="X193" s="492"/>
      <c r="Y193" s="492"/>
      <c r="Z193" s="492"/>
      <c r="AA193" s="492"/>
      <c r="AB193" s="492"/>
      <c r="AC193" s="492"/>
      <c r="AD193" s="492"/>
      <c r="AE193" s="492"/>
      <c r="AF193" s="492"/>
      <c r="AG193" s="492"/>
      <c r="AH193" s="492"/>
      <c r="AI193" s="492"/>
      <c r="AJ193" s="492"/>
      <c r="AK193" s="492"/>
      <c r="AL193" s="492"/>
      <c r="AM193" s="492"/>
      <c r="AN193" s="492"/>
      <c r="AO193" s="492"/>
      <c r="AP193" s="471">
        <v>91.361999999999995</v>
      </c>
      <c r="AQ193" s="471"/>
      <c r="AR193" s="471"/>
      <c r="AS193" s="471"/>
      <c r="AT193" s="471"/>
      <c r="AU193" s="471"/>
      <c r="AV193" s="471"/>
      <c r="AW193" s="471"/>
      <c r="AX193" s="471"/>
      <c r="AY193" s="471"/>
      <c r="AZ193" s="471"/>
      <c r="BA193" s="471"/>
      <c r="BB193" s="471"/>
      <c r="BC193" s="471"/>
      <c r="BD193" s="471"/>
      <c r="BE193" s="471"/>
      <c r="BF193" s="471">
        <v>3899.28</v>
      </c>
      <c r="BG193" s="471"/>
      <c r="BH193" s="471"/>
      <c r="BI193" s="471"/>
      <c r="BJ193" s="471"/>
      <c r="BK193" s="471"/>
      <c r="BL193" s="471"/>
      <c r="BM193" s="471"/>
      <c r="BN193" s="471"/>
      <c r="BO193" s="471"/>
      <c r="BP193" s="471"/>
      <c r="BQ193" s="471"/>
      <c r="BR193" s="471"/>
      <c r="BS193" s="471"/>
      <c r="BT193" s="471"/>
      <c r="BU193" s="471"/>
      <c r="BV193" s="471"/>
      <c r="BW193" s="471"/>
      <c r="BX193" s="471"/>
      <c r="BY193" s="471"/>
      <c r="BZ193" s="471"/>
      <c r="CA193" s="471"/>
      <c r="CB193" s="471"/>
      <c r="CC193" s="471"/>
      <c r="CD193" s="471"/>
      <c r="CE193" s="471"/>
      <c r="CF193" s="471"/>
      <c r="CG193" s="471"/>
      <c r="CH193" s="471"/>
      <c r="CI193" s="471"/>
      <c r="CJ193" s="471"/>
      <c r="CK193" s="471"/>
      <c r="CL193" s="538">
        <v>356245.02</v>
      </c>
      <c r="CM193" s="538"/>
      <c r="CN193" s="538"/>
      <c r="CO193" s="538"/>
      <c r="CP193" s="538"/>
      <c r="CQ193" s="538"/>
      <c r="CR193" s="538"/>
      <c r="CS193" s="538"/>
      <c r="CT193" s="538"/>
      <c r="CU193" s="538"/>
      <c r="CV193" s="538"/>
      <c r="CW193" s="538"/>
      <c r="CX193" s="538"/>
      <c r="CY193" s="538"/>
      <c r="CZ193" s="538"/>
      <c r="DA193" s="538"/>
    </row>
    <row r="194" spans="1:105" s="114" customFormat="1" ht="15" customHeight="1" x14ac:dyDescent="0.3">
      <c r="A194" s="467" t="s">
        <v>295</v>
      </c>
      <c r="B194" s="467"/>
      <c r="C194" s="467"/>
      <c r="D194" s="467"/>
      <c r="E194" s="467"/>
      <c r="F194" s="467"/>
      <c r="G194" s="467"/>
      <c r="H194" s="492" t="s">
        <v>523</v>
      </c>
      <c r="I194" s="492"/>
      <c r="J194" s="492"/>
      <c r="K194" s="492"/>
      <c r="L194" s="492"/>
      <c r="M194" s="492"/>
      <c r="N194" s="492"/>
      <c r="O194" s="492"/>
      <c r="P194" s="492"/>
      <c r="Q194" s="492"/>
      <c r="R194" s="492"/>
      <c r="S194" s="492"/>
      <c r="T194" s="492"/>
      <c r="U194" s="492"/>
      <c r="V194" s="492"/>
      <c r="W194" s="492"/>
      <c r="X194" s="492"/>
      <c r="Y194" s="492"/>
      <c r="Z194" s="492"/>
      <c r="AA194" s="492"/>
      <c r="AB194" s="492"/>
      <c r="AC194" s="492"/>
      <c r="AD194" s="492"/>
      <c r="AE194" s="492"/>
      <c r="AF194" s="492"/>
      <c r="AG194" s="492"/>
      <c r="AH194" s="492"/>
      <c r="AI194" s="492"/>
      <c r="AJ194" s="492"/>
      <c r="AK194" s="492"/>
      <c r="AL194" s="492"/>
      <c r="AM194" s="492"/>
      <c r="AN194" s="492"/>
      <c r="AO194" s="492"/>
      <c r="AP194" s="471">
        <v>4404.1220000000003</v>
      </c>
      <c r="AQ194" s="471"/>
      <c r="AR194" s="471"/>
      <c r="AS194" s="471"/>
      <c r="AT194" s="471"/>
      <c r="AU194" s="471"/>
      <c r="AV194" s="471"/>
      <c r="AW194" s="471"/>
      <c r="AX194" s="471"/>
      <c r="AY194" s="471"/>
      <c r="AZ194" s="471"/>
      <c r="BA194" s="471"/>
      <c r="BB194" s="471"/>
      <c r="BC194" s="471"/>
      <c r="BD194" s="471"/>
      <c r="BE194" s="471"/>
      <c r="BF194" s="471">
        <v>26.2</v>
      </c>
      <c r="BG194" s="471"/>
      <c r="BH194" s="471"/>
      <c r="BI194" s="471"/>
      <c r="BJ194" s="471"/>
      <c r="BK194" s="471"/>
      <c r="BL194" s="471"/>
      <c r="BM194" s="471"/>
      <c r="BN194" s="471"/>
      <c r="BO194" s="471"/>
      <c r="BP194" s="471"/>
      <c r="BQ194" s="471"/>
      <c r="BR194" s="471"/>
      <c r="BS194" s="471"/>
      <c r="BT194" s="471"/>
      <c r="BU194" s="471"/>
      <c r="BV194" s="471"/>
      <c r="BW194" s="471"/>
      <c r="BX194" s="471"/>
      <c r="BY194" s="471"/>
      <c r="BZ194" s="471"/>
      <c r="CA194" s="471"/>
      <c r="CB194" s="471"/>
      <c r="CC194" s="471"/>
      <c r="CD194" s="471"/>
      <c r="CE194" s="471"/>
      <c r="CF194" s="471"/>
      <c r="CG194" s="471"/>
      <c r="CH194" s="471"/>
      <c r="CI194" s="471"/>
      <c r="CJ194" s="471"/>
      <c r="CK194" s="471"/>
      <c r="CL194" s="538">
        <v>115388</v>
      </c>
      <c r="CM194" s="538"/>
      <c r="CN194" s="538"/>
      <c r="CO194" s="538"/>
      <c r="CP194" s="538"/>
      <c r="CQ194" s="538"/>
      <c r="CR194" s="538"/>
      <c r="CS194" s="538"/>
      <c r="CT194" s="538"/>
      <c r="CU194" s="538"/>
      <c r="CV194" s="538"/>
      <c r="CW194" s="538"/>
      <c r="CX194" s="538"/>
      <c r="CY194" s="538"/>
      <c r="CZ194" s="538"/>
      <c r="DA194" s="538"/>
    </row>
    <row r="195" spans="1:105" s="114" customFormat="1" ht="15" customHeight="1" x14ac:dyDescent="0.3">
      <c r="A195" s="467" t="s">
        <v>471</v>
      </c>
      <c r="B195" s="467"/>
      <c r="C195" s="467"/>
      <c r="D195" s="467"/>
      <c r="E195" s="467"/>
      <c r="F195" s="467"/>
      <c r="G195" s="467"/>
      <c r="H195" s="492" t="s">
        <v>524</v>
      </c>
      <c r="I195" s="492"/>
      <c r="J195" s="492"/>
      <c r="K195" s="492"/>
      <c r="L195" s="492"/>
      <c r="M195" s="492"/>
      <c r="N195" s="492"/>
      <c r="O195" s="492"/>
      <c r="P195" s="492"/>
      <c r="Q195" s="492"/>
      <c r="R195" s="492"/>
      <c r="S195" s="492"/>
      <c r="T195" s="492"/>
      <c r="U195" s="492"/>
      <c r="V195" s="492"/>
      <c r="W195" s="492"/>
      <c r="X195" s="492"/>
      <c r="Y195" s="492"/>
      <c r="Z195" s="492"/>
      <c r="AA195" s="492"/>
      <c r="AB195" s="492"/>
      <c r="AC195" s="492"/>
      <c r="AD195" s="492"/>
      <c r="AE195" s="492"/>
      <c r="AF195" s="492"/>
      <c r="AG195" s="492"/>
      <c r="AH195" s="492"/>
      <c r="AI195" s="492"/>
      <c r="AJ195" s="492"/>
      <c r="AK195" s="492"/>
      <c r="AL195" s="492"/>
      <c r="AM195" s="492"/>
      <c r="AN195" s="492"/>
      <c r="AO195" s="492"/>
      <c r="AP195" s="471">
        <v>4404.1220000000003</v>
      </c>
      <c r="AQ195" s="471"/>
      <c r="AR195" s="471"/>
      <c r="AS195" s="471"/>
      <c r="AT195" s="471"/>
      <c r="AU195" s="471"/>
      <c r="AV195" s="471"/>
      <c r="AW195" s="471"/>
      <c r="AX195" s="471"/>
      <c r="AY195" s="471"/>
      <c r="AZ195" s="471"/>
      <c r="BA195" s="471"/>
      <c r="BB195" s="471"/>
      <c r="BC195" s="471"/>
      <c r="BD195" s="471"/>
      <c r="BE195" s="471"/>
      <c r="BF195" s="471">
        <v>93.45</v>
      </c>
      <c r="BG195" s="471"/>
      <c r="BH195" s="471"/>
      <c r="BI195" s="471"/>
      <c r="BJ195" s="471"/>
      <c r="BK195" s="471"/>
      <c r="BL195" s="471"/>
      <c r="BM195" s="471"/>
      <c r="BN195" s="471"/>
      <c r="BO195" s="471"/>
      <c r="BP195" s="471"/>
      <c r="BQ195" s="471"/>
      <c r="BR195" s="471"/>
      <c r="BS195" s="471"/>
      <c r="BT195" s="471"/>
      <c r="BU195" s="471"/>
      <c r="BV195" s="471"/>
      <c r="BW195" s="471"/>
      <c r="BX195" s="471"/>
      <c r="BY195" s="471"/>
      <c r="BZ195" s="471"/>
      <c r="CA195" s="471"/>
      <c r="CB195" s="471"/>
      <c r="CC195" s="471"/>
      <c r="CD195" s="471"/>
      <c r="CE195" s="471"/>
      <c r="CF195" s="471"/>
      <c r="CG195" s="471"/>
      <c r="CH195" s="471"/>
      <c r="CI195" s="471"/>
      <c r="CJ195" s="471"/>
      <c r="CK195" s="471"/>
      <c r="CL195" s="538">
        <v>411565.2</v>
      </c>
      <c r="CM195" s="538"/>
      <c r="CN195" s="538"/>
      <c r="CO195" s="538"/>
      <c r="CP195" s="538"/>
      <c r="CQ195" s="538"/>
      <c r="CR195" s="538"/>
      <c r="CS195" s="538"/>
      <c r="CT195" s="538"/>
      <c r="CU195" s="538"/>
      <c r="CV195" s="538"/>
      <c r="CW195" s="538"/>
      <c r="CX195" s="538"/>
      <c r="CY195" s="538"/>
      <c r="CZ195" s="538"/>
      <c r="DA195" s="538"/>
    </row>
    <row r="196" spans="1:105" s="114" customFormat="1" ht="15" customHeight="1" x14ac:dyDescent="0.3">
      <c r="A196" s="467" t="s">
        <v>579</v>
      </c>
      <c r="B196" s="467"/>
      <c r="C196" s="467"/>
      <c r="D196" s="467"/>
      <c r="E196" s="467"/>
      <c r="F196" s="467"/>
      <c r="G196" s="467"/>
      <c r="H196" s="492" t="s">
        <v>525</v>
      </c>
      <c r="I196" s="492"/>
      <c r="J196" s="492"/>
      <c r="K196" s="492"/>
      <c r="L196" s="492"/>
      <c r="M196" s="492"/>
      <c r="N196" s="492"/>
      <c r="O196" s="492"/>
      <c r="P196" s="492"/>
      <c r="Q196" s="492"/>
      <c r="R196" s="492"/>
      <c r="S196" s="492"/>
      <c r="T196" s="492"/>
      <c r="U196" s="492"/>
      <c r="V196" s="492"/>
      <c r="W196" s="492"/>
      <c r="X196" s="492"/>
      <c r="Y196" s="492"/>
      <c r="Z196" s="492"/>
      <c r="AA196" s="492"/>
      <c r="AB196" s="492"/>
      <c r="AC196" s="492"/>
      <c r="AD196" s="492"/>
      <c r="AE196" s="492"/>
      <c r="AF196" s="492"/>
      <c r="AG196" s="492"/>
      <c r="AH196" s="492"/>
      <c r="AI196" s="492"/>
      <c r="AJ196" s="492"/>
      <c r="AK196" s="492"/>
      <c r="AL196" s="492"/>
      <c r="AM196" s="492"/>
      <c r="AN196" s="492"/>
      <c r="AO196" s="492"/>
      <c r="AP196" s="471">
        <v>232388</v>
      </c>
      <c r="AQ196" s="471"/>
      <c r="AR196" s="471"/>
      <c r="AS196" s="471"/>
      <c r="AT196" s="471"/>
      <c r="AU196" s="471"/>
      <c r="AV196" s="471"/>
      <c r="AW196" s="471"/>
      <c r="AX196" s="471"/>
      <c r="AY196" s="471"/>
      <c r="AZ196" s="471"/>
      <c r="BA196" s="471"/>
      <c r="BB196" s="471"/>
      <c r="BC196" s="471"/>
      <c r="BD196" s="471"/>
      <c r="BE196" s="471"/>
      <c r="BF196" s="471">
        <v>4.5456000000000003</v>
      </c>
      <c r="BG196" s="471"/>
      <c r="BH196" s="471"/>
      <c r="BI196" s="471"/>
      <c r="BJ196" s="471"/>
      <c r="BK196" s="471"/>
      <c r="BL196" s="471"/>
      <c r="BM196" s="471"/>
      <c r="BN196" s="471"/>
      <c r="BO196" s="471"/>
      <c r="BP196" s="471"/>
      <c r="BQ196" s="471"/>
      <c r="BR196" s="471"/>
      <c r="BS196" s="471"/>
      <c r="BT196" s="471"/>
      <c r="BU196" s="471"/>
      <c r="BV196" s="471"/>
      <c r="BW196" s="471"/>
      <c r="BX196" s="471"/>
      <c r="BY196" s="471"/>
      <c r="BZ196" s="471"/>
      <c r="CA196" s="471"/>
      <c r="CB196" s="471"/>
      <c r="CC196" s="471"/>
      <c r="CD196" s="471"/>
      <c r="CE196" s="471"/>
      <c r="CF196" s="471"/>
      <c r="CG196" s="471"/>
      <c r="CH196" s="471"/>
      <c r="CI196" s="471"/>
      <c r="CJ196" s="471"/>
      <c r="CK196" s="471"/>
      <c r="CL196" s="538">
        <v>1056342.8899999999</v>
      </c>
      <c r="CM196" s="538"/>
      <c r="CN196" s="538"/>
      <c r="CO196" s="538"/>
      <c r="CP196" s="538"/>
      <c r="CQ196" s="538"/>
      <c r="CR196" s="538"/>
      <c r="CS196" s="538"/>
      <c r="CT196" s="538"/>
      <c r="CU196" s="538"/>
      <c r="CV196" s="538"/>
      <c r="CW196" s="538"/>
      <c r="CX196" s="538"/>
      <c r="CY196" s="538"/>
      <c r="CZ196" s="538"/>
      <c r="DA196" s="538"/>
    </row>
    <row r="197" spans="1:105" s="114" customFormat="1" ht="15" customHeight="1" x14ac:dyDescent="0.3">
      <c r="A197" s="467"/>
      <c r="B197" s="467"/>
      <c r="C197" s="467"/>
      <c r="D197" s="467"/>
      <c r="E197" s="467"/>
      <c r="F197" s="467"/>
      <c r="G197" s="467"/>
      <c r="H197" s="497" t="s">
        <v>261</v>
      </c>
      <c r="I197" s="498"/>
      <c r="J197" s="498"/>
      <c r="K197" s="498"/>
      <c r="L197" s="498"/>
      <c r="M197" s="498"/>
      <c r="N197" s="498"/>
      <c r="O197" s="498"/>
      <c r="P197" s="498"/>
      <c r="Q197" s="498"/>
      <c r="R197" s="498"/>
      <c r="S197" s="498"/>
      <c r="T197" s="498"/>
      <c r="U197" s="498"/>
      <c r="V197" s="498"/>
      <c r="W197" s="498"/>
      <c r="X197" s="498"/>
      <c r="Y197" s="498"/>
      <c r="Z197" s="498"/>
      <c r="AA197" s="498"/>
      <c r="AB197" s="498"/>
      <c r="AC197" s="498"/>
      <c r="AD197" s="498"/>
      <c r="AE197" s="498"/>
      <c r="AF197" s="498"/>
      <c r="AG197" s="498"/>
      <c r="AH197" s="498"/>
      <c r="AI197" s="498"/>
      <c r="AJ197" s="498"/>
      <c r="AK197" s="498"/>
      <c r="AL197" s="498"/>
      <c r="AM197" s="498"/>
      <c r="AN197" s="498"/>
      <c r="AO197" s="499"/>
      <c r="AP197" s="471" t="s">
        <v>7</v>
      </c>
      <c r="AQ197" s="471"/>
      <c r="AR197" s="471"/>
      <c r="AS197" s="471"/>
      <c r="AT197" s="471"/>
      <c r="AU197" s="471"/>
      <c r="AV197" s="471"/>
      <c r="AW197" s="471"/>
      <c r="AX197" s="471"/>
      <c r="AY197" s="471"/>
      <c r="AZ197" s="471"/>
      <c r="BA197" s="471"/>
      <c r="BB197" s="471"/>
      <c r="BC197" s="471"/>
      <c r="BD197" s="471"/>
      <c r="BE197" s="471"/>
      <c r="BF197" s="471" t="s">
        <v>7</v>
      </c>
      <c r="BG197" s="471"/>
      <c r="BH197" s="471"/>
      <c r="BI197" s="471"/>
      <c r="BJ197" s="471"/>
      <c r="BK197" s="471"/>
      <c r="BL197" s="471"/>
      <c r="BM197" s="471"/>
      <c r="BN197" s="471"/>
      <c r="BO197" s="471"/>
      <c r="BP197" s="471"/>
      <c r="BQ197" s="471"/>
      <c r="BR197" s="471"/>
      <c r="BS197" s="471"/>
      <c r="BT197" s="471"/>
      <c r="BU197" s="471"/>
      <c r="BV197" s="471" t="s">
        <v>7</v>
      </c>
      <c r="BW197" s="471"/>
      <c r="BX197" s="471"/>
      <c r="BY197" s="471"/>
      <c r="BZ197" s="471"/>
      <c r="CA197" s="471"/>
      <c r="CB197" s="471"/>
      <c r="CC197" s="471"/>
      <c r="CD197" s="471"/>
      <c r="CE197" s="471"/>
      <c r="CF197" s="471"/>
      <c r="CG197" s="471"/>
      <c r="CH197" s="471"/>
      <c r="CI197" s="471"/>
      <c r="CJ197" s="471"/>
      <c r="CK197" s="471"/>
      <c r="CL197" s="543">
        <v>7878936</v>
      </c>
      <c r="CM197" s="543"/>
      <c r="CN197" s="543"/>
      <c r="CO197" s="543"/>
      <c r="CP197" s="543"/>
      <c r="CQ197" s="543"/>
      <c r="CR197" s="543"/>
      <c r="CS197" s="543"/>
      <c r="CT197" s="543"/>
      <c r="CU197" s="543"/>
      <c r="CV197" s="543"/>
      <c r="CW197" s="543"/>
      <c r="CX197" s="543"/>
      <c r="CY197" s="543"/>
      <c r="CZ197" s="543"/>
      <c r="DA197" s="543"/>
    </row>
    <row r="198" spans="1:105" s="114" customFormat="1" ht="15" customHeight="1" x14ac:dyDescent="0.3">
      <c r="A198" s="163"/>
      <c r="B198" s="163"/>
      <c r="C198" s="163"/>
      <c r="D198" s="163"/>
      <c r="E198" s="163"/>
      <c r="F198" s="163"/>
      <c r="G198" s="163"/>
      <c r="H198" s="164"/>
      <c r="I198" s="164"/>
      <c r="J198" s="164"/>
      <c r="K198" s="164"/>
      <c r="L198" s="164"/>
      <c r="M198" s="164"/>
      <c r="N198" s="164"/>
      <c r="O198" s="164"/>
      <c r="P198" s="164"/>
      <c r="Q198" s="164"/>
      <c r="R198" s="164"/>
      <c r="S198" s="164"/>
      <c r="T198" s="164"/>
      <c r="U198" s="164"/>
      <c r="V198" s="164"/>
      <c r="W198" s="164"/>
      <c r="X198" s="164"/>
      <c r="Y198" s="164"/>
      <c r="Z198" s="164"/>
      <c r="AA198" s="164"/>
      <c r="AB198" s="164"/>
      <c r="AC198" s="164"/>
      <c r="AD198" s="164"/>
      <c r="AE198" s="164"/>
      <c r="AF198" s="164"/>
      <c r="AG198" s="164"/>
      <c r="AH198" s="164"/>
      <c r="AI198" s="164"/>
      <c r="AJ198" s="164"/>
      <c r="AK198" s="164"/>
      <c r="AL198" s="164"/>
      <c r="AM198" s="164"/>
      <c r="AN198" s="164"/>
      <c r="AO198" s="164"/>
      <c r="AP198" s="165"/>
      <c r="AQ198" s="165"/>
      <c r="AR198" s="165"/>
      <c r="AS198" s="165"/>
      <c r="AT198" s="165"/>
      <c r="AU198" s="165"/>
      <c r="AV198" s="165"/>
      <c r="AW198" s="165"/>
      <c r="AX198" s="165"/>
      <c r="AY198" s="165"/>
      <c r="AZ198" s="165"/>
      <c r="BA198" s="165"/>
      <c r="BB198" s="165"/>
      <c r="BC198" s="165"/>
      <c r="BD198" s="165"/>
      <c r="BE198" s="165"/>
      <c r="BF198" s="165"/>
      <c r="BG198" s="165"/>
      <c r="BH198" s="165"/>
      <c r="BI198" s="165"/>
      <c r="BJ198" s="165"/>
      <c r="BK198" s="165"/>
      <c r="BL198" s="165"/>
      <c r="BM198" s="165"/>
      <c r="BN198" s="165"/>
      <c r="BO198" s="165"/>
      <c r="BP198" s="165"/>
      <c r="BQ198" s="165"/>
      <c r="BR198" s="165"/>
      <c r="BS198" s="165"/>
      <c r="BT198" s="165"/>
      <c r="BU198" s="165"/>
      <c r="BV198" s="165"/>
      <c r="BW198" s="165"/>
      <c r="BX198" s="165"/>
      <c r="BY198" s="165"/>
      <c r="BZ198" s="165"/>
      <c r="CA198" s="165"/>
      <c r="CB198" s="165"/>
      <c r="CC198" s="165"/>
      <c r="CD198" s="165"/>
      <c r="CE198" s="165"/>
      <c r="CF198" s="165"/>
      <c r="CG198" s="165"/>
      <c r="CH198" s="165"/>
      <c r="CI198" s="165"/>
      <c r="CJ198" s="165"/>
      <c r="CK198" s="165"/>
      <c r="CL198" s="168"/>
      <c r="CM198" s="168"/>
      <c r="CN198" s="168"/>
      <c r="CO198" s="168"/>
      <c r="CP198" s="168"/>
      <c r="CQ198" s="168"/>
      <c r="CR198" s="168"/>
      <c r="CS198" s="168"/>
      <c r="CT198" s="168"/>
      <c r="CU198" s="168"/>
      <c r="CV198" s="168"/>
      <c r="CW198" s="168"/>
      <c r="CX198" s="168"/>
      <c r="CY198" s="168"/>
      <c r="CZ198" s="168"/>
      <c r="DA198" s="168"/>
    </row>
    <row r="200" spans="1:105" s="109" customFormat="1" ht="13.8" x14ac:dyDescent="0.25">
      <c r="A200" s="474" t="s">
        <v>324</v>
      </c>
      <c r="B200" s="474"/>
      <c r="C200" s="474"/>
      <c r="D200" s="474"/>
      <c r="E200" s="474"/>
      <c r="F200" s="474"/>
      <c r="G200" s="474"/>
      <c r="H200" s="474"/>
      <c r="I200" s="474"/>
      <c r="J200" s="474"/>
      <c r="K200" s="474"/>
      <c r="L200" s="474"/>
      <c r="M200" s="474"/>
      <c r="N200" s="474"/>
      <c r="O200" s="474"/>
      <c r="P200" s="474"/>
      <c r="Q200" s="474"/>
      <c r="R200" s="474"/>
      <c r="S200" s="474"/>
      <c r="T200" s="474"/>
      <c r="U200" s="474"/>
      <c r="V200" s="474"/>
      <c r="W200" s="474"/>
      <c r="X200" s="474"/>
      <c r="Y200" s="474"/>
      <c r="Z200" s="474"/>
      <c r="AA200" s="474"/>
      <c r="AB200" s="474"/>
      <c r="AC200" s="474"/>
      <c r="AD200" s="474"/>
      <c r="AE200" s="474"/>
      <c r="AF200" s="474"/>
      <c r="AG200" s="474"/>
      <c r="AH200" s="474"/>
      <c r="AI200" s="474"/>
      <c r="AJ200" s="474"/>
      <c r="AK200" s="474"/>
      <c r="AL200" s="474"/>
      <c r="AM200" s="474"/>
      <c r="AN200" s="474"/>
      <c r="AO200" s="474"/>
      <c r="AP200" s="474"/>
      <c r="AQ200" s="474"/>
      <c r="AR200" s="474"/>
      <c r="AS200" s="474"/>
      <c r="AT200" s="474"/>
      <c r="AU200" s="474"/>
      <c r="AV200" s="474"/>
      <c r="AW200" s="474"/>
      <c r="AX200" s="474"/>
      <c r="AY200" s="474"/>
      <c r="AZ200" s="474"/>
      <c r="BA200" s="474"/>
      <c r="BB200" s="474"/>
      <c r="BC200" s="474"/>
      <c r="BD200" s="474"/>
      <c r="BE200" s="474"/>
      <c r="BF200" s="474"/>
      <c r="BG200" s="474"/>
      <c r="BH200" s="474"/>
      <c r="BI200" s="474"/>
      <c r="BJ200" s="474"/>
      <c r="BK200" s="474"/>
      <c r="BL200" s="474"/>
      <c r="BM200" s="474"/>
      <c r="BN200" s="474"/>
      <c r="BO200" s="474"/>
      <c r="BP200" s="474"/>
      <c r="BQ200" s="474"/>
      <c r="BR200" s="474"/>
      <c r="BS200" s="474"/>
      <c r="BT200" s="474"/>
      <c r="BU200" s="474"/>
      <c r="BV200" s="474"/>
      <c r="BW200" s="474"/>
      <c r="BX200" s="474"/>
      <c r="BY200" s="474"/>
      <c r="BZ200" s="474"/>
      <c r="CA200" s="474"/>
      <c r="CB200" s="474"/>
      <c r="CC200" s="474"/>
      <c r="CD200" s="474"/>
      <c r="CE200" s="474"/>
      <c r="CF200" s="474"/>
      <c r="CG200" s="474"/>
      <c r="CH200" s="474"/>
      <c r="CI200" s="474"/>
      <c r="CJ200" s="474"/>
      <c r="CK200" s="474"/>
      <c r="CL200" s="474"/>
      <c r="CM200" s="474"/>
      <c r="CN200" s="474"/>
      <c r="CO200" s="474"/>
      <c r="CP200" s="474"/>
      <c r="CQ200" s="474"/>
      <c r="CR200" s="474"/>
      <c r="CS200" s="474"/>
      <c r="CT200" s="474"/>
      <c r="CU200" s="474"/>
      <c r="CV200" s="474"/>
      <c r="CW200" s="474"/>
      <c r="CX200" s="474"/>
      <c r="CY200" s="474"/>
      <c r="CZ200" s="474"/>
      <c r="DA200" s="474"/>
    </row>
    <row r="201" spans="1:105" ht="10.5" customHeight="1" x14ac:dyDescent="0.25"/>
    <row r="202" spans="1:105" s="112" customFormat="1" ht="45" customHeight="1" x14ac:dyDescent="0.3">
      <c r="A202" s="478" t="s">
        <v>251</v>
      </c>
      <c r="B202" s="479"/>
      <c r="C202" s="479"/>
      <c r="D202" s="479"/>
      <c r="E202" s="479"/>
      <c r="F202" s="479"/>
      <c r="G202" s="480"/>
      <c r="H202" s="478" t="s">
        <v>0</v>
      </c>
      <c r="I202" s="479"/>
      <c r="J202" s="479"/>
      <c r="K202" s="479"/>
      <c r="L202" s="479"/>
      <c r="M202" s="479"/>
      <c r="N202" s="479"/>
      <c r="O202" s="479"/>
      <c r="P202" s="479"/>
      <c r="Q202" s="479"/>
      <c r="R202" s="479"/>
      <c r="S202" s="479"/>
      <c r="T202" s="479"/>
      <c r="U202" s="479"/>
      <c r="V202" s="479"/>
      <c r="W202" s="479"/>
      <c r="X202" s="479"/>
      <c r="Y202" s="479"/>
      <c r="Z202" s="479"/>
      <c r="AA202" s="479"/>
      <c r="AB202" s="479"/>
      <c r="AC202" s="479"/>
      <c r="AD202" s="479"/>
      <c r="AE202" s="479"/>
      <c r="AF202" s="479"/>
      <c r="AG202" s="479"/>
      <c r="AH202" s="479"/>
      <c r="AI202" s="479"/>
      <c r="AJ202" s="479"/>
      <c r="AK202" s="479"/>
      <c r="AL202" s="479"/>
      <c r="AM202" s="479"/>
      <c r="AN202" s="479"/>
      <c r="AO202" s="479"/>
      <c r="AP202" s="479"/>
      <c r="AQ202" s="479"/>
      <c r="AR202" s="479"/>
      <c r="AS202" s="479"/>
      <c r="AT202" s="479"/>
      <c r="AU202" s="479"/>
      <c r="AV202" s="479"/>
      <c r="AW202" s="479"/>
      <c r="AX202" s="479"/>
      <c r="AY202" s="479"/>
      <c r="AZ202" s="479"/>
      <c r="BA202" s="479"/>
      <c r="BB202" s="479"/>
      <c r="BC202" s="480"/>
      <c r="BD202" s="478" t="s">
        <v>325</v>
      </c>
      <c r="BE202" s="479"/>
      <c r="BF202" s="479"/>
      <c r="BG202" s="479"/>
      <c r="BH202" s="479"/>
      <c r="BI202" s="479"/>
      <c r="BJ202" s="479"/>
      <c r="BK202" s="479"/>
      <c r="BL202" s="479"/>
      <c r="BM202" s="479"/>
      <c r="BN202" s="479"/>
      <c r="BO202" s="479"/>
      <c r="BP202" s="479"/>
      <c r="BQ202" s="479"/>
      <c r="BR202" s="479"/>
      <c r="BS202" s="480"/>
      <c r="BT202" s="478" t="s">
        <v>326</v>
      </c>
      <c r="BU202" s="479"/>
      <c r="BV202" s="479"/>
      <c r="BW202" s="479"/>
      <c r="BX202" s="479"/>
      <c r="BY202" s="479"/>
      <c r="BZ202" s="479"/>
      <c r="CA202" s="479"/>
      <c r="CB202" s="479"/>
      <c r="CC202" s="479"/>
      <c r="CD202" s="479"/>
      <c r="CE202" s="479"/>
      <c r="CF202" s="479"/>
      <c r="CG202" s="479"/>
      <c r="CH202" s="479"/>
      <c r="CI202" s="480"/>
      <c r="CJ202" s="478" t="s">
        <v>327</v>
      </c>
      <c r="CK202" s="479"/>
      <c r="CL202" s="479"/>
      <c r="CM202" s="479"/>
      <c r="CN202" s="479"/>
      <c r="CO202" s="479"/>
      <c r="CP202" s="479"/>
      <c r="CQ202" s="479"/>
      <c r="CR202" s="479"/>
      <c r="CS202" s="479"/>
      <c r="CT202" s="479"/>
      <c r="CU202" s="479"/>
      <c r="CV202" s="479"/>
      <c r="CW202" s="479"/>
      <c r="CX202" s="479"/>
      <c r="CY202" s="479"/>
      <c r="CZ202" s="479"/>
      <c r="DA202" s="480"/>
    </row>
    <row r="203" spans="1:105" s="113" customFormat="1" ht="13.2" x14ac:dyDescent="0.3">
      <c r="A203" s="491">
        <v>1</v>
      </c>
      <c r="B203" s="491"/>
      <c r="C203" s="491"/>
      <c r="D203" s="491"/>
      <c r="E203" s="491"/>
      <c r="F203" s="491"/>
      <c r="G203" s="491"/>
      <c r="H203" s="491">
        <v>2</v>
      </c>
      <c r="I203" s="491"/>
      <c r="J203" s="491"/>
      <c r="K203" s="491"/>
      <c r="L203" s="491"/>
      <c r="M203" s="491"/>
      <c r="N203" s="491"/>
      <c r="O203" s="491"/>
      <c r="P203" s="491"/>
      <c r="Q203" s="491"/>
      <c r="R203" s="491"/>
      <c r="S203" s="491"/>
      <c r="T203" s="491"/>
      <c r="U203" s="491"/>
      <c r="V203" s="491"/>
      <c r="W203" s="491"/>
      <c r="X203" s="491"/>
      <c r="Y203" s="491"/>
      <c r="Z203" s="491"/>
      <c r="AA203" s="491"/>
      <c r="AB203" s="491"/>
      <c r="AC203" s="491"/>
      <c r="AD203" s="491"/>
      <c r="AE203" s="491"/>
      <c r="AF203" s="491"/>
      <c r="AG203" s="491"/>
      <c r="AH203" s="491"/>
      <c r="AI203" s="491"/>
      <c r="AJ203" s="491"/>
      <c r="AK203" s="491"/>
      <c r="AL203" s="491"/>
      <c r="AM203" s="491"/>
      <c r="AN203" s="491"/>
      <c r="AO203" s="491"/>
      <c r="AP203" s="491"/>
      <c r="AQ203" s="491"/>
      <c r="AR203" s="491"/>
      <c r="AS203" s="491"/>
      <c r="AT203" s="491"/>
      <c r="AU203" s="491"/>
      <c r="AV203" s="491"/>
      <c r="AW203" s="491"/>
      <c r="AX203" s="491"/>
      <c r="AY203" s="491"/>
      <c r="AZ203" s="491"/>
      <c r="BA203" s="491"/>
      <c r="BB203" s="491"/>
      <c r="BC203" s="491"/>
      <c r="BD203" s="491">
        <v>4</v>
      </c>
      <c r="BE203" s="491"/>
      <c r="BF203" s="491"/>
      <c r="BG203" s="491"/>
      <c r="BH203" s="491"/>
      <c r="BI203" s="491"/>
      <c r="BJ203" s="491"/>
      <c r="BK203" s="491"/>
      <c r="BL203" s="491"/>
      <c r="BM203" s="491"/>
      <c r="BN203" s="491"/>
      <c r="BO203" s="491"/>
      <c r="BP203" s="491"/>
      <c r="BQ203" s="491"/>
      <c r="BR203" s="491"/>
      <c r="BS203" s="491"/>
      <c r="BT203" s="491">
        <v>5</v>
      </c>
      <c r="BU203" s="491"/>
      <c r="BV203" s="491"/>
      <c r="BW203" s="491"/>
      <c r="BX203" s="491"/>
      <c r="BY203" s="491"/>
      <c r="BZ203" s="491"/>
      <c r="CA203" s="491"/>
      <c r="CB203" s="491"/>
      <c r="CC203" s="491"/>
      <c r="CD203" s="491"/>
      <c r="CE203" s="491"/>
      <c r="CF203" s="491"/>
      <c r="CG203" s="491"/>
      <c r="CH203" s="491"/>
      <c r="CI203" s="491"/>
      <c r="CJ203" s="491">
        <v>6</v>
      </c>
      <c r="CK203" s="491"/>
      <c r="CL203" s="491"/>
      <c r="CM203" s="491"/>
      <c r="CN203" s="491"/>
      <c r="CO203" s="491"/>
      <c r="CP203" s="491"/>
      <c r="CQ203" s="491"/>
      <c r="CR203" s="491"/>
      <c r="CS203" s="491"/>
      <c r="CT203" s="491"/>
      <c r="CU203" s="491"/>
      <c r="CV203" s="491"/>
      <c r="CW203" s="491"/>
      <c r="CX203" s="491"/>
      <c r="CY203" s="491"/>
      <c r="CZ203" s="491"/>
      <c r="DA203" s="491"/>
    </row>
    <row r="204" spans="1:105" s="114" customFormat="1" ht="15" customHeight="1" x14ac:dyDescent="0.3">
      <c r="A204" s="467"/>
      <c r="B204" s="467"/>
      <c r="C204" s="467"/>
      <c r="D204" s="467"/>
      <c r="E204" s="467"/>
      <c r="F204" s="467"/>
      <c r="G204" s="467"/>
      <c r="H204" s="492"/>
      <c r="I204" s="492"/>
      <c r="J204" s="492"/>
      <c r="K204" s="492"/>
      <c r="L204" s="492"/>
      <c r="M204" s="492"/>
      <c r="N204" s="492"/>
      <c r="O204" s="492"/>
      <c r="P204" s="492"/>
      <c r="Q204" s="492"/>
      <c r="R204" s="492"/>
      <c r="S204" s="492"/>
      <c r="T204" s="492"/>
      <c r="U204" s="492"/>
      <c r="V204" s="492"/>
      <c r="W204" s="492"/>
      <c r="X204" s="492"/>
      <c r="Y204" s="492"/>
      <c r="Z204" s="492"/>
      <c r="AA204" s="492"/>
      <c r="AB204" s="492"/>
      <c r="AC204" s="492"/>
      <c r="AD204" s="492"/>
      <c r="AE204" s="492"/>
      <c r="AF204" s="492"/>
      <c r="AG204" s="492"/>
      <c r="AH204" s="492"/>
      <c r="AI204" s="492"/>
      <c r="AJ204" s="492"/>
      <c r="AK204" s="492"/>
      <c r="AL204" s="492"/>
      <c r="AM204" s="492"/>
      <c r="AN204" s="492"/>
      <c r="AO204" s="492"/>
      <c r="AP204" s="492"/>
      <c r="AQ204" s="492"/>
      <c r="AR204" s="492"/>
      <c r="AS204" s="492"/>
      <c r="AT204" s="492"/>
      <c r="AU204" s="492"/>
      <c r="AV204" s="492"/>
      <c r="AW204" s="492"/>
      <c r="AX204" s="492"/>
      <c r="AY204" s="492"/>
      <c r="AZ204" s="492"/>
      <c r="BA204" s="492"/>
      <c r="BB204" s="492"/>
      <c r="BC204" s="492"/>
      <c r="BD204" s="471"/>
      <c r="BE204" s="471"/>
      <c r="BF204" s="471"/>
      <c r="BG204" s="471"/>
      <c r="BH204" s="471"/>
      <c r="BI204" s="471"/>
      <c r="BJ204" s="471"/>
      <c r="BK204" s="471"/>
      <c r="BL204" s="471"/>
      <c r="BM204" s="471"/>
      <c r="BN204" s="471"/>
      <c r="BO204" s="471"/>
      <c r="BP204" s="471"/>
      <c r="BQ204" s="471"/>
      <c r="BR204" s="471"/>
      <c r="BS204" s="471"/>
      <c r="BT204" s="471"/>
      <c r="BU204" s="471"/>
      <c r="BV204" s="471"/>
      <c r="BW204" s="471"/>
      <c r="BX204" s="471"/>
      <c r="BY204" s="471"/>
      <c r="BZ204" s="471"/>
      <c r="CA204" s="471"/>
      <c r="CB204" s="471"/>
      <c r="CC204" s="471"/>
      <c r="CD204" s="471"/>
      <c r="CE204" s="471"/>
      <c r="CF204" s="471"/>
      <c r="CG204" s="471"/>
      <c r="CH204" s="471"/>
      <c r="CI204" s="471"/>
      <c r="CJ204" s="471"/>
      <c r="CK204" s="471"/>
      <c r="CL204" s="471"/>
      <c r="CM204" s="471"/>
      <c r="CN204" s="471"/>
      <c r="CO204" s="471"/>
      <c r="CP204" s="471"/>
      <c r="CQ204" s="471"/>
      <c r="CR204" s="471"/>
      <c r="CS204" s="471"/>
      <c r="CT204" s="471"/>
      <c r="CU204" s="471"/>
      <c r="CV204" s="471"/>
      <c r="CW204" s="471"/>
      <c r="CX204" s="471"/>
      <c r="CY204" s="471"/>
      <c r="CZ204" s="471"/>
      <c r="DA204" s="471"/>
    </row>
    <row r="205" spans="1:105" s="114" customFormat="1" ht="15" customHeight="1" x14ac:dyDescent="0.3">
      <c r="A205" s="467"/>
      <c r="B205" s="467"/>
      <c r="C205" s="467"/>
      <c r="D205" s="467"/>
      <c r="E205" s="467"/>
      <c r="F205" s="467"/>
      <c r="G205" s="467"/>
      <c r="H205" s="492"/>
      <c r="I205" s="492"/>
      <c r="J205" s="492"/>
      <c r="K205" s="492"/>
      <c r="L205" s="492"/>
      <c r="M205" s="492"/>
      <c r="N205" s="492"/>
      <c r="O205" s="492"/>
      <c r="P205" s="492"/>
      <c r="Q205" s="492"/>
      <c r="R205" s="492"/>
      <c r="S205" s="492"/>
      <c r="T205" s="492"/>
      <c r="U205" s="492"/>
      <c r="V205" s="492"/>
      <c r="W205" s="492"/>
      <c r="X205" s="492"/>
      <c r="Y205" s="492"/>
      <c r="Z205" s="492"/>
      <c r="AA205" s="492"/>
      <c r="AB205" s="492"/>
      <c r="AC205" s="492"/>
      <c r="AD205" s="492"/>
      <c r="AE205" s="492"/>
      <c r="AF205" s="492"/>
      <c r="AG205" s="492"/>
      <c r="AH205" s="492"/>
      <c r="AI205" s="492"/>
      <c r="AJ205" s="492"/>
      <c r="AK205" s="492"/>
      <c r="AL205" s="492"/>
      <c r="AM205" s="492"/>
      <c r="AN205" s="492"/>
      <c r="AO205" s="492"/>
      <c r="AP205" s="492"/>
      <c r="AQ205" s="492"/>
      <c r="AR205" s="492"/>
      <c r="AS205" s="492"/>
      <c r="AT205" s="492"/>
      <c r="AU205" s="492"/>
      <c r="AV205" s="492"/>
      <c r="AW205" s="492"/>
      <c r="AX205" s="492"/>
      <c r="AY205" s="492"/>
      <c r="AZ205" s="492"/>
      <c r="BA205" s="492"/>
      <c r="BB205" s="492"/>
      <c r="BC205" s="492"/>
      <c r="BD205" s="471"/>
      <c r="BE205" s="471"/>
      <c r="BF205" s="471"/>
      <c r="BG205" s="471"/>
      <c r="BH205" s="471"/>
      <c r="BI205" s="471"/>
      <c r="BJ205" s="471"/>
      <c r="BK205" s="471"/>
      <c r="BL205" s="471"/>
      <c r="BM205" s="471"/>
      <c r="BN205" s="471"/>
      <c r="BO205" s="471"/>
      <c r="BP205" s="471"/>
      <c r="BQ205" s="471"/>
      <c r="BR205" s="471"/>
      <c r="BS205" s="471"/>
      <c r="BT205" s="471"/>
      <c r="BU205" s="471"/>
      <c r="BV205" s="471"/>
      <c r="BW205" s="471"/>
      <c r="BX205" s="471"/>
      <c r="BY205" s="471"/>
      <c r="BZ205" s="471"/>
      <c r="CA205" s="471"/>
      <c r="CB205" s="471"/>
      <c r="CC205" s="471"/>
      <c r="CD205" s="471"/>
      <c r="CE205" s="471"/>
      <c r="CF205" s="471"/>
      <c r="CG205" s="471"/>
      <c r="CH205" s="471"/>
      <c r="CI205" s="471"/>
      <c r="CJ205" s="471"/>
      <c r="CK205" s="471"/>
      <c r="CL205" s="471"/>
      <c r="CM205" s="471"/>
      <c r="CN205" s="471"/>
      <c r="CO205" s="471"/>
      <c r="CP205" s="471"/>
      <c r="CQ205" s="471"/>
      <c r="CR205" s="471"/>
      <c r="CS205" s="471"/>
      <c r="CT205" s="471"/>
      <c r="CU205" s="471"/>
      <c r="CV205" s="471"/>
      <c r="CW205" s="471"/>
      <c r="CX205" s="471"/>
      <c r="CY205" s="471"/>
      <c r="CZ205" s="471"/>
      <c r="DA205" s="471"/>
    </row>
    <row r="206" spans="1:105" s="114" customFormat="1" ht="15" customHeight="1" x14ac:dyDescent="0.3">
      <c r="A206" s="467"/>
      <c r="B206" s="467"/>
      <c r="C206" s="467"/>
      <c r="D206" s="467"/>
      <c r="E206" s="467"/>
      <c r="F206" s="467"/>
      <c r="G206" s="467"/>
      <c r="H206" s="498" t="s">
        <v>261</v>
      </c>
      <c r="I206" s="498"/>
      <c r="J206" s="498"/>
      <c r="K206" s="498"/>
      <c r="L206" s="498"/>
      <c r="M206" s="498"/>
      <c r="N206" s="498"/>
      <c r="O206" s="498"/>
      <c r="P206" s="498"/>
      <c r="Q206" s="498"/>
      <c r="R206" s="498"/>
      <c r="S206" s="498"/>
      <c r="T206" s="498"/>
      <c r="U206" s="498"/>
      <c r="V206" s="498"/>
      <c r="W206" s="498"/>
      <c r="X206" s="498"/>
      <c r="Y206" s="498"/>
      <c r="Z206" s="498"/>
      <c r="AA206" s="498"/>
      <c r="AB206" s="498"/>
      <c r="AC206" s="498"/>
      <c r="AD206" s="498"/>
      <c r="AE206" s="498"/>
      <c r="AF206" s="498"/>
      <c r="AG206" s="498"/>
      <c r="AH206" s="498"/>
      <c r="AI206" s="498"/>
      <c r="AJ206" s="498"/>
      <c r="AK206" s="498"/>
      <c r="AL206" s="498"/>
      <c r="AM206" s="498"/>
      <c r="AN206" s="498"/>
      <c r="AO206" s="498"/>
      <c r="AP206" s="498"/>
      <c r="AQ206" s="498"/>
      <c r="AR206" s="498"/>
      <c r="AS206" s="498"/>
      <c r="AT206" s="498"/>
      <c r="AU206" s="498"/>
      <c r="AV206" s="498"/>
      <c r="AW206" s="498"/>
      <c r="AX206" s="498"/>
      <c r="AY206" s="498"/>
      <c r="AZ206" s="498"/>
      <c r="BA206" s="498"/>
      <c r="BB206" s="498"/>
      <c r="BC206" s="499"/>
      <c r="BD206" s="471" t="s">
        <v>7</v>
      </c>
      <c r="BE206" s="471"/>
      <c r="BF206" s="471"/>
      <c r="BG206" s="471"/>
      <c r="BH206" s="471"/>
      <c r="BI206" s="471"/>
      <c r="BJ206" s="471"/>
      <c r="BK206" s="471"/>
      <c r="BL206" s="471"/>
      <c r="BM206" s="471"/>
      <c r="BN206" s="471"/>
      <c r="BO206" s="471"/>
      <c r="BP206" s="471"/>
      <c r="BQ206" s="471"/>
      <c r="BR206" s="471"/>
      <c r="BS206" s="471"/>
      <c r="BT206" s="471" t="s">
        <v>7</v>
      </c>
      <c r="BU206" s="471"/>
      <c r="BV206" s="471"/>
      <c r="BW206" s="471"/>
      <c r="BX206" s="471"/>
      <c r="BY206" s="471"/>
      <c r="BZ206" s="471"/>
      <c r="CA206" s="471"/>
      <c r="CB206" s="471"/>
      <c r="CC206" s="471"/>
      <c r="CD206" s="471"/>
      <c r="CE206" s="471"/>
      <c r="CF206" s="471"/>
      <c r="CG206" s="471"/>
      <c r="CH206" s="471"/>
      <c r="CI206" s="471"/>
      <c r="CJ206" s="471" t="s">
        <v>7</v>
      </c>
      <c r="CK206" s="471"/>
      <c r="CL206" s="471"/>
      <c r="CM206" s="471"/>
      <c r="CN206" s="471"/>
      <c r="CO206" s="471"/>
      <c r="CP206" s="471"/>
      <c r="CQ206" s="471"/>
      <c r="CR206" s="471"/>
      <c r="CS206" s="471"/>
      <c r="CT206" s="471"/>
      <c r="CU206" s="471"/>
      <c r="CV206" s="471"/>
      <c r="CW206" s="471"/>
      <c r="CX206" s="471"/>
      <c r="CY206" s="471"/>
      <c r="CZ206" s="471"/>
      <c r="DA206" s="471"/>
    </row>
    <row r="208" spans="1:105" s="109" customFormat="1" ht="13.8" x14ac:dyDescent="0.25">
      <c r="A208" s="474" t="s">
        <v>328</v>
      </c>
      <c r="B208" s="474"/>
      <c r="C208" s="474"/>
      <c r="D208" s="474"/>
      <c r="E208" s="474"/>
      <c r="F208" s="474"/>
      <c r="G208" s="474"/>
      <c r="H208" s="474"/>
      <c r="I208" s="474"/>
      <c r="J208" s="474"/>
      <c r="K208" s="474"/>
      <c r="L208" s="474"/>
      <c r="M208" s="474"/>
      <c r="N208" s="474"/>
      <c r="O208" s="474"/>
      <c r="P208" s="474"/>
      <c r="Q208" s="474"/>
      <c r="R208" s="474"/>
      <c r="S208" s="474"/>
      <c r="T208" s="474"/>
      <c r="U208" s="474"/>
      <c r="V208" s="474"/>
      <c r="W208" s="474"/>
      <c r="X208" s="474"/>
      <c r="Y208" s="474"/>
      <c r="Z208" s="474"/>
      <c r="AA208" s="474"/>
      <c r="AB208" s="474"/>
      <c r="AC208" s="474"/>
      <c r="AD208" s="474"/>
      <c r="AE208" s="474"/>
      <c r="AF208" s="474"/>
      <c r="AG208" s="474"/>
      <c r="AH208" s="474"/>
      <c r="AI208" s="474"/>
      <c r="AJ208" s="474"/>
      <c r="AK208" s="474"/>
      <c r="AL208" s="474"/>
      <c r="AM208" s="474"/>
      <c r="AN208" s="474"/>
      <c r="AO208" s="474"/>
      <c r="AP208" s="474"/>
      <c r="AQ208" s="474"/>
      <c r="AR208" s="474"/>
      <c r="AS208" s="474"/>
      <c r="AT208" s="474"/>
      <c r="AU208" s="474"/>
      <c r="AV208" s="474"/>
      <c r="AW208" s="474"/>
      <c r="AX208" s="474"/>
      <c r="AY208" s="474"/>
      <c r="AZ208" s="474"/>
      <c r="BA208" s="474"/>
      <c r="BB208" s="474"/>
      <c r="BC208" s="474"/>
      <c r="BD208" s="474"/>
      <c r="BE208" s="474"/>
      <c r="BF208" s="474"/>
      <c r="BG208" s="474"/>
      <c r="BH208" s="474"/>
      <c r="BI208" s="474"/>
      <c r="BJ208" s="474"/>
      <c r="BK208" s="474"/>
      <c r="BL208" s="474"/>
      <c r="BM208" s="474"/>
      <c r="BN208" s="474"/>
      <c r="BO208" s="474"/>
      <c r="BP208" s="474"/>
      <c r="BQ208" s="474"/>
      <c r="BR208" s="474"/>
      <c r="BS208" s="474"/>
      <c r="BT208" s="474"/>
      <c r="BU208" s="474"/>
      <c r="BV208" s="474"/>
      <c r="BW208" s="474"/>
      <c r="BX208" s="474"/>
      <c r="BY208" s="474"/>
      <c r="BZ208" s="474"/>
      <c r="CA208" s="474"/>
      <c r="CB208" s="474"/>
      <c r="CC208" s="474"/>
      <c r="CD208" s="474"/>
      <c r="CE208" s="474"/>
      <c r="CF208" s="474"/>
      <c r="CG208" s="474"/>
      <c r="CH208" s="474"/>
      <c r="CI208" s="474"/>
      <c r="CJ208" s="474"/>
      <c r="CK208" s="474"/>
      <c r="CL208" s="474"/>
      <c r="CM208" s="474"/>
      <c r="CN208" s="474"/>
      <c r="CO208" s="474"/>
      <c r="CP208" s="474"/>
      <c r="CQ208" s="474"/>
      <c r="CR208" s="474"/>
      <c r="CS208" s="474"/>
      <c r="CT208" s="474"/>
      <c r="CU208" s="474"/>
      <c r="CV208" s="474"/>
      <c r="CW208" s="474"/>
      <c r="CX208" s="474"/>
      <c r="CY208" s="474"/>
      <c r="CZ208" s="474"/>
      <c r="DA208" s="474"/>
    </row>
    <row r="209" spans="1:105" ht="10.5" customHeight="1" x14ac:dyDescent="0.25"/>
    <row r="210" spans="1:105" s="112" customFormat="1" ht="45" customHeight="1" x14ac:dyDescent="0.3">
      <c r="A210" s="478" t="s">
        <v>251</v>
      </c>
      <c r="B210" s="479"/>
      <c r="C210" s="479"/>
      <c r="D210" s="479"/>
      <c r="E210" s="479"/>
      <c r="F210" s="479"/>
      <c r="G210" s="480"/>
      <c r="H210" s="478" t="s">
        <v>303</v>
      </c>
      <c r="I210" s="479"/>
      <c r="J210" s="479"/>
      <c r="K210" s="479"/>
      <c r="L210" s="479"/>
      <c r="M210" s="479"/>
      <c r="N210" s="479"/>
      <c r="O210" s="479"/>
      <c r="P210" s="479"/>
      <c r="Q210" s="479"/>
      <c r="R210" s="479"/>
      <c r="S210" s="479"/>
      <c r="T210" s="479"/>
      <c r="U210" s="479"/>
      <c r="V210" s="479"/>
      <c r="W210" s="479"/>
      <c r="X210" s="479"/>
      <c r="Y210" s="479"/>
      <c r="Z210" s="479"/>
      <c r="AA210" s="479"/>
      <c r="AB210" s="479"/>
      <c r="AC210" s="479"/>
      <c r="AD210" s="479"/>
      <c r="AE210" s="479"/>
      <c r="AF210" s="479"/>
      <c r="AG210" s="479"/>
      <c r="AH210" s="479"/>
      <c r="AI210" s="479"/>
      <c r="AJ210" s="479"/>
      <c r="AK210" s="479"/>
      <c r="AL210" s="479"/>
      <c r="AM210" s="479"/>
      <c r="AN210" s="479"/>
      <c r="AO210" s="479"/>
      <c r="AP210" s="479"/>
      <c r="AQ210" s="479"/>
      <c r="AR210" s="479"/>
      <c r="AS210" s="479"/>
      <c r="AT210" s="479"/>
      <c r="AU210" s="479"/>
      <c r="AV210" s="479"/>
      <c r="AW210" s="479"/>
      <c r="AX210" s="479"/>
      <c r="AY210" s="479"/>
      <c r="AZ210" s="479"/>
      <c r="BA210" s="479"/>
      <c r="BB210" s="479"/>
      <c r="BC210" s="480"/>
      <c r="BD210" s="478" t="s">
        <v>329</v>
      </c>
      <c r="BE210" s="479"/>
      <c r="BF210" s="479"/>
      <c r="BG210" s="479"/>
      <c r="BH210" s="479"/>
      <c r="BI210" s="479"/>
      <c r="BJ210" s="479"/>
      <c r="BK210" s="479"/>
      <c r="BL210" s="479"/>
      <c r="BM210" s="479"/>
      <c r="BN210" s="479"/>
      <c r="BO210" s="479"/>
      <c r="BP210" s="479"/>
      <c r="BQ210" s="479"/>
      <c r="BR210" s="479"/>
      <c r="BS210" s="480"/>
      <c r="BT210" s="478" t="s">
        <v>330</v>
      </c>
      <c r="BU210" s="479"/>
      <c r="BV210" s="479"/>
      <c r="BW210" s="479"/>
      <c r="BX210" s="479"/>
      <c r="BY210" s="479"/>
      <c r="BZ210" s="479"/>
      <c r="CA210" s="479"/>
      <c r="CB210" s="479"/>
      <c r="CC210" s="479"/>
      <c r="CD210" s="479"/>
      <c r="CE210" s="479"/>
      <c r="CF210" s="479"/>
      <c r="CG210" s="479"/>
      <c r="CH210" s="479"/>
      <c r="CI210" s="480"/>
      <c r="CJ210" s="478" t="s">
        <v>331</v>
      </c>
      <c r="CK210" s="479"/>
      <c r="CL210" s="479"/>
      <c r="CM210" s="479"/>
      <c r="CN210" s="479"/>
      <c r="CO210" s="479"/>
      <c r="CP210" s="479"/>
      <c r="CQ210" s="479"/>
      <c r="CR210" s="479"/>
      <c r="CS210" s="479"/>
      <c r="CT210" s="479"/>
      <c r="CU210" s="479"/>
      <c r="CV210" s="479"/>
      <c r="CW210" s="479"/>
      <c r="CX210" s="479"/>
      <c r="CY210" s="479"/>
      <c r="CZ210" s="479"/>
      <c r="DA210" s="480"/>
    </row>
    <row r="211" spans="1:105" s="113" customFormat="1" ht="13.2" x14ac:dyDescent="0.3">
      <c r="A211" s="491">
        <v>1</v>
      </c>
      <c r="B211" s="491"/>
      <c r="C211" s="491"/>
      <c r="D211" s="491"/>
      <c r="E211" s="491"/>
      <c r="F211" s="491"/>
      <c r="G211" s="491"/>
      <c r="H211" s="491">
        <v>2</v>
      </c>
      <c r="I211" s="491"/>
      <c r="J211" s="491"/>
      <c r="K211" s="491"/>
      <c r="L211" s="491"/>
      <c r="M211" s="491"/>
      <c r="N211" s="491"/>
      <c r="O211" s="491"/>
      <c r="P211" s="491"/>
      <c r="Q211" s="491"/>
      <c r="R211" s="491"/>
      <c r="S211" s="491"/>
      <c r="T211" s="491"/>
      <c r="U211" s="491"/>
      <c r="V211" s="491"/>
      <c r="W211" s="491"/>
      <c r="X211" s="491"/>
      <c r="Y211" s="491"/>
      <c r="Z211" s="491"/>
      <c r="AA211" s="491"/>
      <c r="AB211" s="491"/>
      <c r="AC211" s="491"/>
      <c r="AD211" s="491"/>
      <c r="AE211" s="491"/>
      <c r="AF211" s="491"/>
      <c r="AG211" s="491"/>
      <c r="AH211" s="491"/>
      <c r="AI211" s="491"/>
      <c r="AJ211" s="491"/>
      <c r="AK211" s="491"/>
      <c r="AL211" s="491"/>
      <c r="AM211" s="491"/>
      <c r="AN211" s="491"/>
      <c r="AO211" s="491"/>
      <c r="AP211" s="491"/>
      <c r="AQ211" s="491"/>
      <c r="AR211" s="491"/>
      <c r="AS211" s="491"/>
      <c r="AT211" s="491"/>
      <c r="AU211" s="491"/>
      <c r="AV211" s="491"/>
      <c r="AW211" s="491"/>
      <c r="AX211" s="491"/>
      <c r="AY211" s="491"/>
      <c r="AZ211" s="491"/>
      <c r="BA211" s="491"/>
      <c r="BB211" s="491"/>
      <c r="BC211" s="491"/>
      <c r="BD211" s="491">
        <v>3</v>
      </c>
      <c r="BE211" s="491"/>
      <c r="BF211" s="491"/>
      <c r="BG211" s="491"/>
      <c r="BH211" s="491"/>
      <c r="BI211" s="491"/>
      <c r="BJ211" s="491"/>
      <c r="BK211" s="491"/>
      <c r="BL211" s="491"/>
      <c r="BM211" s="491"/>
      <c r="BN211" s="491"/>
      <c r="BO211" s="491"/>
      <c r="BP211" s="491"/>
      <c r="BQ211" s="491"/>
      <c r="BR211" s="491"/>
      <c r="BS211" s="491"/>
      <c r="BT211" s="491">
        <v>4</v>
      </c>
      <c r="BU211" s="491"/>
      <c r="BV211" s="491"/>
      <c r="BW211" s="491"/>
      <c r="BX211" s="491"/>
      <c r="BY211" s="491"/>
      <c r="BZ211" s="491"/>
      <c r="CA211" s="491"/>
      <c r="CB211" s="491"/>
      <c r="CC211" s="491"/>
      <c r="CD211" s="491"/>
      <c r="CE211" s="491"/>
      <c r="CF211" s="491"/>
      <c r="CG211" s="491"/>
      <c r="CH211" s="491"/>
      <c r="CI211" s="491"/>
      <c r="CJ211" s="491">
        <v>5</v>
      </c>
      <c r="CK211" s="491"/>
      <c r="CL211" s="491"/>
      <c r="CM211" s="491"/>
      <c r="CN211" s="491"/>
      <c r="CO211" s="491"/>
      <c r="CP211" s="491"/>
      <c r="CQ211" s="491"/>
      <c r="CR211" s="491"/>
      <c r="CS211" s="491"/>
      <c r="CT211" s="491"/>
      <c r="CU211" s="491"/>
      <c r="CV211" s="491"/>
      <c r="CW211" s="491"/>
      <c r="CX211" s="491"/>
      <c r="CY211" s="491"/>
      <c r="CZ211" s="491"/>
      <c r="DA211" s="491"/>
    </row>
    <row r="212" spans="1:105" s="114" customFormat="1" ht="15" customHeight="1" x14ac:dyDescent="0.3">
      <c r="A212" s="467" t="s">
        <v>276</v>
      </c>
      <c r="B212" s="467"/>
      <c r="C212" s="467"/>
      <c r="D212" s="467"/>
      <c r="E212" s="467"/>
      <c r="F212" s="467"/>
      <c r="G212" s="467"/>
      <c r="H212" s="492" t="s">
        <v>577</v>
      </c>
      <c r="I212" s="492"/>
      <c r="J212" s="492"/>
      <c r="K212" s="492"/>
      <c r="L212" s="492"/>
      <c r="M212" s="492"/>
      <c r="N212" s="492"/>
      <c r="O212" s="492"/>
      <c r="P212" s="492"/>
      <c r="Q212" s="492"/>
      <c r="R212" s="492"/>
      <c r="S212" s="492"/>
      <c r="T212" s="492"/>
      <c r="U212" s="492"/>
      <c r="V212" s="492"/>
      <c r="W212" s="492"/>
      <c r="X212" s="492"/>
      <c r="Y212" s="492"/>
      <c r="Z212" s="492"/>
      <c r="AA212" s="492"/>
      <c r="AB212" s="492"/>
      <c r="AC212" s="492"/>
      <c r="AD212" s="492"/>
      <c r="AE212" s="492"/>
      <c r="AF212" s="492"/>
      <c r="AG212" s="492"/>
      <c r="AH212" s="492"/>
      <c r="AI212" s="492"/>
      <c r="AJ212" s="492"/>
      <c r="AK212" s="492"/>
      <c r="AL212" s="492"/>
      <c r="AM212" s="492"/>
      <c r="AN212" s="492"/>
      <c r="AO212" s="492"/>
      <c r="AP212" s="492"/>
      <c r="AQ212" s="492"/>
      <c r="AR212" s="492"/>
      <c r="AS212" s="492"/>
      <c r="AT212" s="492"/>
      <c r="AU212" s="492"/>
      <c r="AV212" s="492"/>
      <c r="AW212" s="492"/>
      <c r="AX212" s="492"/>
      <c r="AY212" s="492"/>
      <c r="AZ212" s="492"/>
      <c r="BA212" s="492"/>
      <c r="BB212" s="492"/>
      <c r="BC212" s="492"/>
      <c r="BD212" s="471"/>
      <c r="BE212" s="471"/>
      <c r="BF212" s="471"/>
      <c r="BG212" s="471"/>
      <c r="BH212" s="471"/>
      <c r="BI212" s="471"/>
      <c r="BJ212" s="471"/>
      <c r="BK212" s="471"/>
      <c r="BL212" s="471"/>
      <c r="BM212" s="471"/>
      <c r="BN212" s="471"/>
      <c r="BO212" s="471"/>
      <c r="BP212" s="471"/>
      <c r="BQ212" s="471"/>
      <c r="BR212" s="471"/>
      <c r="BS212" s="471"/>
      <c r="BT212" s="471">
        <v>12</v>
      </c>
      <c r="BU212" s="471"/>
      <c r="BV212" s="471"/>
      <c r="BW212" s="471"/>
      <c r="BX212" s="471"/>
      <c r="BY212" s="471"/>
      <c r="BZ212" s="471"/>
      <c r="CA212" s="471"/>
      <c r="CB212" s="471"/>
      <c r="CC212" s="471"/>
      <c r="CD212" s="471"/>
      <c r="CE212" s="471"/>
      <c r="CF212" s="471"/>
      <c r="CG212" s="471"/>
      <c r="CH212" s="471"/>
      <c r="CI212" s="471"/>
      <c r="CJ212" s="472">
        <v>25200</v>
      </c>
      <c r="CK212" s="472"/>
      <c r="CL212" s="472"/>
      <c r="CM212" s="472"/>
      <c r="CN212" s="472"/>
      <c r="CO212" s="472"/>
      <c r="CP212" s="472"/>
      <c r="CQ212" s="472"/>
      <c r="CR212" s="472"/>
      <c r="CS212" s="472"/>
      <c r="CT212" s="472"/>
      <c r="CU212" s="472"/>
      <c r="CV212" s="472"/>
      <c r="CW212" s="472"/>
      <c r="CX212" s="472"/>
      <c r="CY212" s="472"/>
      <c r="CZ212" s="472"/>
      <c r="DA212" s="472"/>
    </row>
    <row r="213" spans="1:105" s="114" customFormat="1" ht="25.2" customHeight="1" x14ac:dyDescent="0.3">
      <c r="A213" s="467" t="s">
        <v>284</v>
      </c>
      <c r="B213" s="467"/>
      <c r="C213" s="467"/>
      <c r="D213" s="467"/>
      <c r="E213" s="467"/>
      <c r="F213" s="467"/>
      <c r="G213" s="467"/>
      <c r="H213" s="492" t="s">
        <v>578</v>
      </c>
      <c r="I213" s="492"/>
      <c r="J213" s="492"/>
      <c r="K213" s="492"/>
      <c r="L213" s="492"/>
      <c r="M213" s="492"/>
      <c r="N213" s="492"/>
      <c r="O213" s="492"/>
      <c r="P213" s="492"/>
      <c r="Q213" s="492"/>
      <c r="R213" s="492"/>
      <c r="S213" s="492"/>
      <c r="T213" s="492"/>
      <c r="U213" s="492"/>
      <c r="V213" s="492"/>
      <c r="W213" s="492"/>
      <c r="X213" s="492"/>
      <c r="Y213" s="492"/>
      <c r="Z213" s="492"/>
      <c r="AA213" s="492"/>
      <c r="AB213" s="492"/>
      <c r="AC213" s="492"/>
      <c r="AD213" s="492"/>
      <c r="AE213" s="492"/>
      <c r="AF213" s="492"/>
      <c r="AG213" s="492"/>
      <c r="AH213" s="492"/>
      <c r="AI213" s="492"/>
      <c r="AJ213" s="492"/>
      <c r="AK213" s="492"/>
      <c r="AL213" s="492"/>
      <c r="AM213" s="492"/>
      <c r="AN213" s="492"/>
      <c r="AO213" s="492"/>
      <c r="AP213" s="492"/>
      <c r="AQ213" s="492"/>
      <c r="AR213" s="492"/>
      <c r="AS213" s="492"/>
      <c r="AT213" s="492"/>
      <c r="AU213" s="492"/>
      <c r="AV213" s="492"/>
      <c r="AW213" s="492"/>
      <c r="AX213" s="492"/>
      <c r="AY213" s="492"/>
      <c r="AZ213" s="492"/>
      <c r="BA213" s="492"/>
      <c r="BB213" s="492"/>
      <c r="BC213" s="492"/>
      <c r="BD213" s="471"/>
      <c r="BE213" s="471"/>
      <c r="BF213" s="471"/>
      <c r="BG213" s="471"/>
      <c r="BH213" s="471"/>
      <c r="BI213" s="471"/>
      <c r="BJ213" s="471"/>
      <c r="BK213" s="471"/>
      <c r="BL213" s="471"/>
      <c r="BM213" s="471"/>
      <c r="BN213" s="471"/>
      <c r="BO213" s="471"/>
      <c r="BP213" s="471"/>
      <c r="BQ213" s="471"/>
      <c r="BR213" s="471"/>
      <c r="BS213" s="471"/>
      <c r="BT213" s="471">
        <v>3</v>
      </c>
      <c r="BU213" s="471"/>
      <c r="BV213" s="471"/>
      <c r="BW213" s="471"/>
      <c r="BX213" s="471"/>
      <c r="BY213" s="471"/>
      <c r="BZ213" s="471"/>
      <c r="CA213" s="471"/>
      <c r="CB213" s="471"/>
      <c r="CC213" s="471"/>
      <c r="CD213" s="471"/>
      <c r="CE213" s="471"/>
      <c r="CF213" s="471"/>
      <c r="CG213" s="471"/>
      <c r="CH213" s="471"/>
      <c r="CI213" s="471"/>
      <c r="CJ213" s="472">
        <v>44000</v>
      </c>
      <c r="CK213" s="472"/>
      <c r="CL213" s="472"/>
      <c r="CM213" s="472"/>
      <c r="CN213" s="472"/>
      <c r="CO213" s="472"/>
      <c r="CP213" s="472"/>
      <c r="CQ213" s="472"/>
      <c r="CR213" s="472"/>
      <c r="CS213" s="472"/>
      <c r="CT213" s="472"/>
      <c r="CU213" s="472"/>
      <c r="CV213" s="472"/>
      <c r="CW213" s="472"/>
      <c r="CX213" s="472"/>
      <c r="CY213" s="472"/>
      <c r="CZ213" s="472"/>
      <c r="DA213" s="472"/>
    </row>
    <row r="214" spans="1:105" s="114" customFormat="1" ht="25.2" customHeight="1" x14ac:dyDescent="0.3">
      <c r="A214" s="467" t="s">
        <v>295</v>
      </c>
      <c r="B214" s="467"/>
      <c r="C214" s="467"/>
      <c r="D214" s="467"/>
      <c r="E214" s="467"/>
      <c r="F214" s="467"/>
      <c r="G214" s="467"/>
      <c r="H214" s="492" t="s">
        <v>583</v>
      </c>
      <c r="I214" s="492"/>
      <c r="J214" s="492"/>
      <c r="K214" s="492"/>
      <c r="L214" s="492"/>
      <c r="M214" s="492"/>
      <c r="N214" s="492"/>
      <c r="O214" s="492"/>
      <c r="P214" s="492"/>
      <c r="Q214" s="492"/>
      <c r="R214" s="492"/>
      <c r="S214" s="492"/>
      <c r="T214" s="492"/>
      <c r="U214" s="492"/>
      <c r="V214" s="492"/>
      <c r="W214" s="492"/>
      <c r="X214" s="492"/>
      <c r="Y214" s="492"/>
      <c r="Z214" s="492"/>
      <c r="AA214" s="492"/>
      <c r="AB214" s="492"/>
      <c r="AC214" s="492"/>
      <c r="AD214" s="492"/>
      <c r="AE214" s="492"/>
      <c r="AF214" s="492"/>
      <c r="AG214" s="492"/>
      <c r="AH214" s="492"/>
      <c r="AI214" s="492"/>
      <c r="AJ214" s="492"/>
      <c r="AK214" s="492"/>
      <c r="AL214" s="492"/>
      <c r="AM214" s="492"/>
      <c r="AN214" s="492"/>
      <c r="AO214" s="492"/>
      <c r="AP214" s="492"/>
      <c r="AQ214" s="492"/>
      <c r="AR214" s="492"/>
      <c r="AS214" s="492"/>
      <c r="AT214" s="492"/>
      <c r="AU214" s="492"/>
      <c r="AV214" s="492"/>
      <c r="AW214" s="492"/>
      <c r="AX214" s="492"/>
      <c r="AY214" s="492"/>
      <c r="AZ214" s="492"/>
      <c r="BA214" s="492"/>
      <c r="BB214" s="492"/>
      <c r="BC214" s="492"/>
      <c r="BD214" s="471"/>
      <c r="BE214" s="471"/>
      <c r="BF214" s="471"/>
      <c r="BG214" s="471"/>
      <c r="BH214" s="471"/>
      <c r="BI214" s="471"/>
      <c r="BJ214" s="471"/>
      <c r="BK214" s="471"/>
      <c r="BL214" s="471"/>
      <c r="BM214" s="471"/>
      <c r="BN214" s="471"/>
      <c r="BO214" s="471"/>
      <c r="BP214" s="471"/>
      <c r="BQ214" s="471"/>
      <c r="BR214" s="471"/>
      <c r="BS214" s="471"/>
      <c r="BT214" s="471">
        <v>12</v>
      </c>
      <c r="BU214" s="471"/>
      <c r="BV214" s="471"/>
      <c r="BW214" s="471"/>
      <c r="BX214" s="471"/>
      <c r="BY214" s="471"/>
      <c r="BZ214" s="471"/>
      <c r="CA214" s="471"/>
      <c r="CB214" s="471"/>
      <c r="CC214" s="471"/>
      <c r="CD214" s="471"/>
      <c r="CE214" s="471"/>
      <c r="CF214" s="471"/>
      <c r="CG214" s="471"/>
      <c r="CH214" s="471"/>
      <c r="CI214" s="471"/>
      <c r="CJ214" s="472">
        <v>23976.62</v>
      </c>
      <c r="CK214" s="472"/>
      <c r="CL214" s="472"/>
      <c r="CM214" s="472"/>
      <c r="CN214" s="472"/>
      <c r="CO214" s="472"/>
      <c r="CP214" s="472"/>
      <c r="CQ214" s="472"/>
      <c r="CR214" s="472"/>
      <c r="CS214" s="472"/>
      <c r="CT214" s="472"/>
      <c r="CU214" s="472"/>
      <c r="CV214" s="472"/>
      <c r="CW214" s="472"/>
      <c r="CX214" s="472"/>
      <c r="CY214" s="472"/>
      <c r="CZ214" s="472"/>
      <c r="DA214" s="472"/>
    </row>
    <row r="215" spans="1:105" s="114" customFormat="1" ht="25.2" customHeight="1" x14ac:dyDescent="0.3">
      <c r="A215" s="467" t="s">
        <v>471</v>
      </c>
      <c r="B215" s="467"/>
      <c r="C215" s="467"/>
      <c r="D215" s="467"/>
      <c r="E215" s="467"/>
      <c r="F215" s="467"/>
      <c r="G215" s="467"/>
      <c r="H215" s="492" t="s">
        <v>707</v>
      </c>
      <c r="I215" s="492"/>
      <c r="J215" s="492"/>
      <c r="K215" s="492"/>
      <c r="L215" s="492"/>
      <c r="M215" s="492"/>
      <c r="N215" s="492"/>
      <c r="O215" s="492"/>
      <c r="P215" s="492"/>
      <c r="Q215" s="492"/>
      <c r="R215" s="492"/>
      <c r="S215" s="492"/>
      <c r="T215" s="492"/>
      <c r="U215" s="492"/>
      <c r="V215" s="492"/>
      <c r="W215" s="492"/>
      <c r="X215" s="492"/>
      <c r="Y215" s="492"/>
      <c r="Z215" s="492"/>
      <c r="AA215" s="492"/>
      <c r="AB215" s="492"/>
      <c r="AC215" s="492"/>
      <c r="AD215" s="492"/>
      <c r="AE215" s="492"/>
      <c r="AF215" s="492"/>
      <c r="AG215" s="492"/>
      <c r="AH215" s="492"/>
      <c r="AI215" s="492"/>
      <c r="AJ215" s="492"/>
      <c r="AK215" s="492"/>
      <c r="AL215" s="492"/>
      <c r="AM215" s="492"/>
      <c r="AN215" s="492"/>
      <c r="AO215" s="492"/>
      <c r="AP215" s="492"/>
      <c r="AQ215" s="492"/>
      <c r="AR215" s="492"/>
      <c r="AS215" s="492"/>
      <c r="AT215" s="492"/>
      <c r="AU215" s="492"/>
      <c r="AV215" s="492"/>
      <c r="AW215" s="492"/>
      <c r="AX215" s="492"/>
      <c r="AY215" s="492"/>
      <c r="AZ215" s="492"/>
      <c r="BA215" s="492"/>
      <c r="BB215" s="492"/>
      <c r="BC215" s="492"/>
      <c r="BD215" s="471"/>
      <c r="BE215" s="471"/>
      <c r="BF215" s="471"/>
      <c r="BG215" s="471"/>
      <c r="BH215" s="471"/>
      <c r="BI215" s="471"/>
      <c r="BJ215" s="471"/>
      <c r="BK215" s="471"/>
      <c r="BL215" s="471"/>
      <c r="BM215" s="471"/>
      <c r="BN215" s="471"/>
      <c r="BO215" s="471"/>
      <c r="BP215" s="471"/>
      <c r="BQ215" s="471"/>
      <c r="BR215" s="471"/>
      <c r="BS215" s="471"/>
      <c r="BT215" s="471">
        <v>5</v>
      </c>
      <c r="BU215" s="471"/>
      <c r="BV215" s="471"/>
      <c r="BW215" s="471"/>
      <c r="BX215" s="471"/>
      <c r="BY215" s="471"/>
      <c r="BZ215" s="471"/>
      <c r="CA215" s="471"/>
      <c r="CB215" s="471"/>
      <c r="CC215" s="471"/>
      <c r="CD215" s="471"/>
      <c r="CE215" s="471"/>
      <c r="CF215" s="471"/>
      <c r="CG215" s="471"/>
      <c r="CH215" s="471"/>
      <c r="CI215" s="471"/>
      <c r="CJ215" s="472">
        <v>18000</v>
      </c>
      <c r="CK215" s="472"/>
      <c r="CL215" s="472"/>
      <c r="CM215" s="472"/>
      <c r="CN215" s="472"/>
      <c r="CO215" s="472"/>
      <c r="CP215" s="472"/>
      <c r="CQ215" s="472"/>
      <c r="CR215" s="472"/>
      <c r="CS215" s="472"/>
      <c r="CT215" s="472"/>
      <c r="CU215" s="472"/>
      <c r="CV215" s="472"/>
      <c r="CW215" s="472"/>
      <c r="CX215" s="472"/>
      <c r="CY215" s="472"/>
      <c r="CZ215" s="472"/>
      <c r="DA215" s="472"/>
    </row>
    <row r="216" spans="1:105" s="114" customFormat="1" ht="25.2" customHeight="1" x14ac:dyDescent="0.3">
      <c r="A216" s="467" t="s">
        <v>579</v>
      </c>
      <c r="B216" s="467"/>
      <c r="C216" s="467"/>
      <c r="D216" s="467"/>
      <c r="E216" s="467"/>
      <c r="F216" s="467"/>
      <c r="G216" s="467"/>
      <c r="H216" s="492" t="s">
        <v>710</v>
      </c>
      <c r="I216" s="492"/>
      <c r="J216" s="492"/>
      <c r="K216" s="492"/>
      <c r="L216" s="492"/>
      <c r="M216" s="492"/>
      <c r="N216" s="492"/>
      <c r="O216" s="492"/>
      <c r="P216" s="492"/>
      <c r="Q216" s="492"/>
      <c r="R216" s="492"/>
      <c r="S216" s="492"/>
      <c r="T216" s="492"/>
      <c r="U216" s="492"/>
      <c r="V216" s="492"/>
      <c r="W216" s="492"/>
      <c r="X216" s="492"/>
      <c r="Y216" s="492"/>
      <c r="Z216" s="492"/>
      <c r="AA216" s="492"/>
      <c r="AB216" s="492"/>
      <c r="AC216" s="492"/>
      <c r="AD216" s="492"/>
      <c r="AE216" s="492"/>
      <c r="AF216" s="492"/>
      <c r="AG216" s="492"/>
      <c r="AH216" s="492"/>
      <c r="AI216" s="492"/>
      <c r="AJ216" s="492"/>
      <c r="AK216" s="492"/>
      <c r="AL216" s="492"/>
      <c r="AM216" s="492"/>
      <c r="AN216" s="492"/>
      <c r="AO216" s="492"/>
      <c r="AP216" s="492"/>
      <c r="AQ216" s="492"/>
      <c r="AR216" s="492"/>
      <c r="AS216" s="492"/>
      <c r="AT216" s="492"/>
      <c r="AU216" s="492"/>
      <c r="AV216" s="492"/>
      <c r="AW216" s="492"/>
      <c r="AX216" s="492"/>
      <c r="AY216" s="492"/>
      <c r="AZ216" s="492"/>
      <c r="BA216" s="492"/>
      <c r="BB216" s="492"/>
      <c r="BC216" s="492"/>
      <c r="BD216" s="471"/>
      <c r="BE216" s="471"/>
      <c r="BF216" s="471"/>
      <c r="BG216" s="471"/>
      <c r="BH216" s="471"/>
      <c r="BI216" s="471"/>
      <c r="BJ216" s="471"/>
      <c r="BK216" s="471"/>
      <c r="BL216" s="471"/>
      <c r="BM216" s="471"/>
      <c r="BN216" s="471"/>
      <c r="BO216" s="471"/>
      <c r="BP216" s="471"/>
      <c r="BQ216" s="471"/>
      <c r="BR216" s="471"/>
      <c r="BS216" s="471"/>
      <c r="BT216" s="471">
        <v>4</v>
      </c>
      <c r="BU216" s="471"/>
      <c r="BV216" s="471"/>
      <c r="BW216" s="471"/>
      <c r="BX216" s="471"/>
      <c r="BY216" s="471"/>
      <c r="BZ216" s="471"/>
      <c r="CA216" s="471"/>
      <c r="CB216" s="471"/>
      <c r="CC216" s="471"/>
      <c r="CD216" s="471"/>
      <c r="CE216" s="471"/>
      <c r="CF216" s="471"/>
      <c r="CG216" s="471"/>
      <c r="CH216" s="471"/>
      <c r="CI216" s="471"/>
      <c r="CJ216" s="472">
        <v>4400</v>
      </c>
      <c r="CK216" s="472"/>
      <c r="CL216" s="472"/>
      <c r="CM216" s="472"/>
      <c r="CN216" s="472"/>
      <c r="CO216" s="472"/>
      <c r="CP216" s="472"/>
      <c r="CQ216" s="472"/>
      <c r="CR216" s="472"/>
      <c r="CS216" s="472"/>
      <c r="CT216" s="472"/>
      <c r="CU216" s="472"/>
      <c r="CV216" s="472"/>
      <c r="CW216" s="472"/>
      <c r="CX216" s="472"/>
      <c r="CY216" s="472"/>
      <c r="CZ216" s="472"/>
      <c r="DA216" s="472"/>
    </row>
    <row r="217" spans="1:105" s="114" customFormat="1" ht="25.2" customHeight="1" x14ac:dyDescent="0.3">
      <c r="A217" s="467" t="s">
        <v>580</v>
      </c>
      <c r="B217" s="467"/>
      <c r="C217" s="467"/>
      <c r="D217" s="467"/>
      <c r="E217" s="467"/>
      <c r="F217" s="467"/>
      <c r="G217" s="467"/>
      <c r="H217" s="492" t="s">
        <v>584</v>
      </c>
      <c r="I217" s="492"/>
      <c r="J217" s="492"/>
      <c r="K217" s="492"/>
      <c r="L217" s="492"/>
      <c r="M217" s="492"/>
      <c r="N217" s="492"/>
      <c r="O217" s="492"/>
      <c r="P217" s="492"/>
      <c r="Q217" s="492"/>
      <c r="R217" s="492"/>
      <c r="S217" s="492"/>
      <c r="T217" s="492"/>
      <c r="U217" s="492"/>
      <c r="V217" s="492"/>
      <c r="W217" s="492"/>
      <c r="X217" s="492"/>
      <c r="Y217" s="492"/>
      <c r="Z217" s="492"/>
      <c r="AA217" s="492"/>
      <c r="AB217" s="492"/>
      <c r="AC217" s="492"/>
      <c r="AD217" s="492"/>
      <c r="AE217" s="492"/>
      <c r="AF217" s="492"/>
      <c r="AG217" s="492"/>
      <c r="AH217" s="492"/>
      <c r="AI217" s="492"/>
      <c r="AJ217" s="492"/>
      <c r="AK217" s="492"/>
      <c r="AL217" s="492"/>
      <c r="AM217" s="492"/>
      <c r="AN217" s="492"/>
      <c r="AO217" s="492"/>
      <c r="AP217" s="492"/>
      <c r="AQ217" s="492"/>
      <c r="AR217" s="492"/>
      <c r="AS217" s="492"/>
      <c r="AT217" s="492"/>
      <c r="AU217" s="492"/>
      <c r="AV217" s="492"/>
      <c r="AW217" s="492"/>
      <c r="AX217" s="492"/>
      <c r="AY217" s="492"/>
      <c r="AZ217" s="492"/>
      <c r="BA217" s="492"/>
      <c r="BB217" s="492"/>
      <c r="BC217" s="492"/>
      <c r="BD217" s="471"/>
      <c r="BE217" s="471"/>
      <c r="BF217" s="471"/>
      <c r="BG217" s="471"/>
      <c r="BH217" s="471"/>
      <c r="BI217" s="471"/>
      <c r="BJ217" s="471"/>
      <c r="BK217" s="471"/>
      <c r="BL217" s="471"/>
      <c r="BM217" s="471"/>
      <c r="BN217" s="471"/>
      <c r="BO217" s="471"/>
      <c r="BP217" s="471"/>
      <c r="BQ217" s="471"/>
      <c r="BR217" s="471"/>
      <c r="BS217" s="471"/>
      <c r="BT217" s="471">
        <v>12</v>
      </c>
      <c r="BU217" s="471"/>
      <c r="BV217" s="471"/>
      <c r="BW217" s="471"/>
      <c r="BX217" s="471"/>
      <c r="BY217" s="471"/>
      <c r="BZ217" s="471"/>
      <c r="CA217" s="471"/>
      <c r="CB217" s="471"/>
      <c r="CC217" s="471"/>
      <c r="CD217" s="471"/>
      <c r="CE217" s="471"/>
      <c r="CF217" s="471"/>
      <c r="CG217" s="471"/>
      <c r="CH217" s="471"/>
      <c r="CI217" s="471"/>
      <c r="CJ217" s="472">
        <v>36148.33</v>
      </c>
      <c r="CK217" s="472"/>
      <c r="CL217" s="472"/>
      <c r="CM217" s="472"/>
      <c r="CN217" s="472"/>
      <c r="CO217" s="472"/>
      <c r="CP217" s="472"/>
      <c r="CQ217" s="472"/>
      <c r="CR217" s="472"/>
      <c r="CS217" s="472"/>
      <c r="CT217" s="472"/>
      <c r="CU217" s="472"/>
      <c r="CV217" s="472"/>
      <c r="CW217" s="472"/>
      <c r="CX217" s="472"/>
      <c r="CY217" s="472"/>
      <c r="CZ217" s="472"/>
      <c r="DA217" s="472"/>
    </row>
    <row r="218" spans="1:105" s="114" customFormat="1" ht="25.2" customHeight="1" x14ac:dyDescent="0.3">
      <c r="A218" s="467" t="s">
        <v>472</v>
      </c>
      <c r="B218" s="467"/>
      <c r="C218" s="467"/>
      <c r="D218" s="467"/>
      <c r="E218" s="467"/>
      <c r="F218" s="467"/>
      <c r="G218" s="467"/>
      <c r="H218" s="492" t="s">
        <v>688</v>
      </c>
      <c r="I218" s="492"/>
      <c r="J218" s="492"/>
      <c r="K218" s="492"/>
      <c r="L218" s="492"/>
      <c r="M218" s="492"/>
      <c r="N218" s="492"/>
      <c r="O218" s="492"/>
      <c r="P218" s="492"/>
      <c r="Q218" s="492"/>
      <c r="R218" s="492"/>
      <c r="S218" s="492"/>
      <c r="T218" s="492"/>
      <c r="U218" s="492"/>
      <c r="V218" s="492"/>
      <c r="W218" s="492"/>
      <c r="X218" s="492"/>
      <c r="Y218" s="492"/>
      <c r="Z218" s="492"/>
      <c r="AA218" s="492"/>
      <c r="AB218" s="492"/>
      <c r="AC218" s="492"/>
      <c r="AD218" s="492"/>
      <c r="AE218" s="492"/>
      <c r="AF218" s="492"/>
      <c r="AG218" s="492"/>
      <c r="AH218" s="492"/>
      <c r="AI218" s="492"/>
      <c r="AJ218" s="492"/>
      <c r="AK218" s="492"/>
      <c r="AL218" s="492"/>
      <c r="AM218" s="492"/>
      <c r="AN218" s="492"/>
      <c r="AO218" s="492"/>
      <c r="AP218" s="492"/>
      <c r="AQ218" s="492"/>
      <c r="AR218" s="492"/>
      <c r="AS218" s="492"/>
      <c r="AT218" s="492"/>
      <c r="AU218" s="492"/>
      <c r="AV218" s="492"/>
      <c r="AW218" s="492"/>
      <c r="AX218" s="492"/>
      <c r="AY218" s="492"/>
      <c r="AZ218" s="492"/>
      <c r="BA218" s="492"/>
      <c r="BB218" s="492"/>
      <c r="BC218" s="492"/>
      <c r="BD218" s="471"/>
      <c r="BE218" s="471"/>
      <c r="BF218" s="471"/>
      <c r="BG218" s="471"/>
      <c r="BH218" s="471"/>
      <c r="BI218" s="471"/>
      <c r="BJ218" s="471"/>
      <c r="BK218" s="471"/>
      <c r="BL218" s="471"/>
      <c r="BM218" s="471"/>
      <c r="BN218" s="471"/>
      <c r="BO218" s="471"/>
      <c r="BP218" s="471"/>
      <c r="BQ218" s="471"/>
      <c r="BR218" s="471"/>
      <c r="BS218" s="471"/>
      <c r="BT218" s="471"/>
      <c r="BU218" s="471"/>
      <c r="BV218" s="471"/>
      <c r="BW218" s="471"/>
      <c r="BX218" s="471"/>
      <c r="BY218" s="471"/>
      <c r="BZ218" s="471"/>
      <c r="CA218" s="471"/>
      <c r="CB218" s="471"/>
      <c r="CC218" s="471"/>
      <c r="CD218" s="471"/>
      <c r="CE218" s="471"/>
      <c r="CF218" s="471"/>
      <c r="CG218" s="471"/>
      <c r="CH218" s="471"/>
      <c r="CI218" s="471"/>
      <c r="CJ218" s="472">
        <f>32270.2+1881</f>
        <v>34151.199999999997</v>
      </c>
      <c r="CK218" s="472"/>
      <c r="CL218" s="472"/>
      <c r="CM218" s="472"/>
      <c r="CN218" s="472"/>
      <c r="CO218" s="472"/>
      <c r="CP218" s="472"/>
      <c r="CQ218" s="472"/>
      <c r="CR218" s="472"/>
      <c r="CS218" s="472"/>
      <c r="CT218" s="472"/>
      <c r="CU218" s="472"/>
      <c r="CV218" s="472"/>
      <c r="CW218" s="472"/>
      <c r="CX218" s="472"/>
      <c r="CY218" s="472"/>
      <c r="CZ218" s="472"/>
      <c r="DA218" s="472"/>
    </row>
    <row r="219" spans="1:105" s="114" customFormat="1" ht="25.2" customHeight="1" x14ac:dyDescent="0.3">
      <c r="A219" s="467" t="s">
        <v>450</v>
      </c>
      <c r="B219" s="467"/>
      <c r="C219" s="467"/>
      <c r="D219" s="467"/>
      <c r="E219" s="467"/>
      <c r="F219" s="467"/>
      <c r="G219" s="467"/>
      <c r="H219" s="492" t="s">
        <v>696</v>
      </c>
      <c r="I219" s="492"/>
      <c r="J219" s="492"/>
      <c r="K219" s="492"/>
      <c r="L219" s="492"/>
      <c r="M219" s="492"/>
      <c r="N219" s="492"/>
      <c r="O219" s="492"/>
      <c r="P219" s="492"/>
      <c r="Q219" s="492"/>
      <c r="R219" s="492"/>
      <c r="S219" s="492"/>
      <c r="T219" s="492"/>
      <c r="U219" s="492"/>
      <c r="V219" s="492"/>
      <c r="W219" s="492"/>
      <c r="X219" s="492"/>
      <c r="Y219" s="492"/>
      <c r="Z219" s="492"/>
      <c r="AA219" s="492"/>
      <c r="AB219" s="492"/>
      <c r="AC219" s="492"/>
      <c r="AD219" s="492"/>
      <c r="AE219" s="492"/>
      <c r="AF219" s="492"/>
      <c r="AG219" s="492"/>
      <c r="AH219" s="492"/>
      <c r="AI219" s="492"/>
      <c r="AJ219" s="492"/>
      <c r="AK219" s="492"/>
      <c r="AL219" s="492"/>
      <c r="AM219" s="492"/>
      <c r="AN219" s="492"/>
      <c r="AO219" s="492"/>
      <c r="AP219" s="492"/>
      <c r="AQ219" s="492"/>
      <c r="AR219" s="492"/>
      <c r="AS219" s="492"/>
      <c r="AT219" s="492"/>
      <c r="AU219" s="492"/>
      <c r="AV219" s="492"/>
      <c r="AW219" s="492"/>
      <c r="AX219" s="492"/>
      <c r="AY219" s="492"/>
      <c r="AZ219" s="492"/>
      <c r="BA219" s="492"/>
      <c r="BB219" s="492"/>
      <c r="BC219" s="492"/>
      <c r="BD219" s="471"/>
      <c r="BE219" s="471"/>
      <c r="BF219" s="471"/>
      <c r="BG219" s="471"/>
      <c r="BH219" s="471"/>
      <c r="BI219" s="471"/>
      <c r="BJ219" s="471"/>
      <c r="BK219" s="471"/>
      <c r="BL219" s="471"/>
      <c r="BM219" s="471"/>
      <c r="BN219" s="471"/>
      <c r="BO219" s="471"/>
      <c r="BP219" s="471"/>
      <c r="BQ219" s="471"/>
      <c r="BR219" s="471"/>
      <c r="BS219" s="471"/>
      <c r="BT219" s="471">
        <v>12</v>
      </c>
      <c r="BU219" s="471"/>
      <c r="BV219" s="471"/>
      <c r="BW219" s="471"/>
      <c r="BX219" s="471"/>
      <c r="BY219" s="471"/>
      <c r="BZ219" s="471"/>
      <c r="CA219" s="471"/>
      <c r="CB219" s="471"/>
      <c r="CC219" s="471"/>
      <c r="CD219" s="471"/>
      <c r="CE219" s="471"/>
      <c r="CF219" s="471"/>
      <c r="CG219" s="471"/>
      <c r="CH219" s="471"/>
      <c r="CI219" s="471"/>
      <c r="CJ219" s="472">
        <v>96000</v>
      </c>
      <c r="CK219" s="472"/>
      <c r="CL219" s="472"/>
      <c r="CM219" s="472"/>
      <c r="CN219" s="472"/>
      <c r="CO219" s="472"/>
      <c r="CP219" s="472"/>
      <c r="CQ219" s="472"/>
      <c r="CR219" s="472"/>
      <c r="CS219" s="472"/>
      <c r="CT219" s="472"/>
      <c r="CU219" s="472"/>
      <c r="CV219" s="472"/>
      <c r="CW219" s="472"/>
      <c r="CX219" s="472"/>
      <c r="CY219" s="472"/>
      <c r="CZ219" s="472"/>
      <c r="DA219" s="472"/>
    </row>
    <row r="220" spans="1:105" s="114" customFormat="1" ht="25.2" customHeight="1" x14ac:dyDescent="0.3">
      <c r="A220" s="467" t="s">
        <v>451</v>
      </c>
      <c r="B220" s="467"/>
      <c r="C220" s="467"/>
      <c r="D220" s="467"/>
      <c r="E220" s="467"/>
      <c r="F220" s="467"/>
      <c r="G220" s="467"/>
      <c r="H220" s="492" t="s">
        <v>586</v>
      </c>
      <c r="I220" s="492"/>
      <c r="J220" s="492"/>
      <c r="K220" s="492"/>
      <c r="L220" s="492"/>
      <c r="M220" s="492"/>
      <c r="N220" s="492"/>
      <c r="O220" s="492"/>
      <c r="P220" s="492"/>
      <c r="Q220" s="492"/>
      <c r="R220" s="492"/>
      <c r="S220" s="492"/>
      <c r="T220" s="492"/>
      <c r="U220" s="492"/>
      <c r="V220" s="492"/>
      <c r="W220" s="492"/>
      <c r="X220" s="492"/>
      <c r="Y220" s="492"/>
      <c r="Z220" s="492"/>
      <c r="AA220" s="492"/>
      <c r="AB220" s="492"/>
      <c r="AC220" s="492"/>
      <c r="AD220" s="492"/>
      <c r="AE220" s="492"/>
      <c r="AF220" s="492"/>
      <c r="AG220" s="492"/>
      <c r="AH220" s="492"/>
      <c r="AI220" s="492"/>
      <c r="AJ220" s="492"/>
      <c r="AK220" s="492"/>
      <c r="AL220" s="492"/>
      <c r="AM220" s="492"/>
      <c r="AN220" s="492"/>
      <c r="AO220" s="492"/>
      <c r="AP220" s="492"/>
      <c r="AQ220" s="492"/>
      <c r="AR220" s="492"/>
      <c r="AS220" s="492"/>
      <c r="AT220" s="492"/>
      <c r="AU220" s="492"/>
      <c r="AV220" s="492"/>
      <c r="AW220" s="492"/>
      <c r="AX220" s="492"/>
      <c r="AY220" s="492"/>
      <c r="AZ220" s="492"/>
      <c r="BA220" s="492"/>
      <c r="BB220" s="492"/>
      <c r="BC220" s="492"/>
      <c r="BD220" s="471"/>
      <c r="BE220" s="471"/>
      <c r="BF220" s="471"/>
      <c r="BG220" s="471"/>
      <c r="BH220" s="471"/>
      <c r="BI220" s="471"/>
      <c r="BJ220" s="471"/>
      <c r="BK220" s="471"/>
      <c r="BL220" s="471"/>
      <c r="BM220" s="471"/>
      <c r="BN220" s="471"/>
      <c r="BO220" s="471"/>
      <c r="BP220" s="471"/>
      <c r="BQ220" s="471"/>
      <c r="BR220" s="471"/>
      <c r="BS220" s="471"/>
      <c r="BT220" s="471">
        <v>12</v>
      </c>
      <c r="BU220" s="471"/>
      <c r="BV220" s="471"/>
      <c r="BW220" s="471"/>
      <c r="BX220" s="471"/>
      <c r="BY220" s="471"/>
      <c r="BZ220" s="471"/>
      <c r="CA220" s="471"/>
      <c r="CB220" s="471"/>
      <c r="CC220" s="471"/>
      <c r="CD220" s="471"/>
      <c r="CE220" s="471"/>
      <c r="CF220" s="471"/>
      <c r="CG220" s="471"/>
      <c r="CH220" s="471"/>
      <c r="CI220" s="471"/>
      <c r="CJ220" s="472">
        <v>10162.93</v>
      </c>
      <c r="CK220" s="472"/>
      <c r="CL220" s="472"/>
      <c r="CM220" s="472"/>
      <c r="CN220" s="472"/>
      <c r="CO220" s="472"/>
      <c r="CP220" s="472"/>
      <c r="CQ220" s="472"/>
      <c r="CR220" s="472"/>
      <c r="CS220" s="472"/>
      <c r="CT220" s="472"/>
      <c r="CU220" s="472"/>
      <c r="CV220" s="472"/>
      <c r="CW220" s="472"/>
      <c r="CX220" s="472"/>
      <c r="CY220" s="472"/>
      <c r="CZ220" s="472"/>
      <c r="DA220" s="472"/>
    </row>
    <row r="221" spans="1:105" s="114" customFormat="1" ht="25.2" customHeight="1" x14ac:dyDescent="0.3">
      <c r="A221" s="467" t="s">
        <v>581</v>
      </c>
      <c r="B221" s="467"/>
      <c r="C221" s="467"/>
      <c r="D221" s="467"/>
      <c r="E221" s="467"/>
      <c r="F221" s="467"/>
      <c r="G221" s="467"/>
      <c r="H221" s="492" t="s">
        <v>592</v>
      </c>
      <c r="I221" s="492"/>
      <c r="J221" s="492"/>
      <c r="K221" s="492"/>
      <c r="L221" s="492"/>
      <c r="M221" s="492"/>
      <c r="N221" s="492"/>
      <c r="O221" s="492"/>
      <c r="P221" s="492"/>
      <c r="Q221" s="492"/>
      <c r="R221" s="492"/>
      <c r="S221" s="492"/>
      <c r="T221" s="492"/>
      <c r="U221" s="492"/>
      <c r="V221" s="492"/>
      <c r="W221" s="492"/>
      <c r="X221" s="492"/>
      <c r="Y221" s="492"/>
      <c r="Z221" s="492"/>
      <c r="AA221" s="492"/>
      <c r="AB221" s="492"/>
      <c r="AC221" s="492"/>
      <c r="AD221" s="492"/>
      <c r="AE221" s="492"/>
      <c r="AF221" s="492"/>
      <c r="AG221" s="492"/>
      <c r="AH221" s="492"/>
      <c r="AI221" s="492"/>
      <c r="AJ221" s="492"/>
      <c r="AK221" s="492"/>
      <c r="AL221" s="492"/>
      <c r="AM221" s="492"/>
      <c r="AN221" s="492"/>
      <c r="AO221" s="492"/>
      <c r="AP221" s="492"/>
      <c r="AQ221" s="492"/>
      <c r="AR221" s="492"/>
      <c r="AS221" s="492"/>
      <c r="AT221" s="492"/>
      <c r="AU221" s="492"/>
      <c r="AV221" s="492"/>
      <c r="AW221" s="492"/>
      <c r="AX221" s="492"/>
      <c r="AY221" s="492"/>
      <c r="AZ221" s="492"/>
      <c r="BA221" s="492"/>
      <c r="BB221" s="492"/>
      <c r="BC221" s="492"/>
      <c r="BD221" s="471"/>
      <c r="BE221" s="471"/>
      <c r="BF221" s="471"/>
      <c r="BG221" s="471"/>
      <c r="BH221" s="471"/>
      <c r="BI221" s="471"/>
      <c r="BJ221" s="471"/>
      <c r="BK221" s="471"/>
      <c r="BL221" s="471"/>
      <c r="BM221" s="471"/>
      <c r="BN221" s="471"/>
      <c r="BO221" s="471"/>
      <c r="BP221" s="471"/>
      <c r="BQ221" s="471"/>
      <c r="BR221" s="471"/>
      <c r="BS221" s="471"/>
      <c r="BT221" s="471">
        <v>12</v>
      </c>
      <c r="BU221" s="471"/>
      <c r="BV221" s="471"/>
      <c r="BW221" s="471"/>
      <c r="BX221" s="471"/>
      <c r="BY221" s="471"/>
      <c r="BZ221" s="471"/>
      <c r="CA221" s="471"/>
      <c r="CB221" s="471"/>
      <c r="CC221" s="471"/>
      <c r="CD221" s="471"/>
      <c r="CE221" s="471"/>
      <c r="CF221" s="471"/>
      <c r="CG221" s="471"/>
      <c r="CH221" s="471"/>
      <c r="CI221" s="471"/>
      <c r="CJ221" s="472">
        <v>36000</v>
      </c>
      <c r="CK221" s="472"/>
      <c r="CL221" s="472"/>
      <c r="CM221" s="472"/>
      <c r="CN221" s="472"/>
      <c r="CO221" s="472"/>
      <c r="CP221" s="472"/>
      <c r="CQ221" s="472"/>
      <c r="CR221" s="472"/>
      <c r="CS221" s="472"/>
      <c r="CT221" s="472"/>
      <c r="CU221" s="472"/>
      <c r="CV221" s="472"/>
      <c r="CW221" s="472"/>
      <c r="CX221" s="472"/>
      <c r="CY221" s="472"/>
      <c r="CZ221" s="472"/>
      <c r="DA221" s="472"/>
    </row>
    <row r="222" spans="1:105" s="114" customFormat="1" ht="25.2" customHeight="1" x14ac:dyDescent="0.3">
      <c r="A222" s="467" t="s">
        <v>582</v>
      </c>
      <c r="B222" s="467"/>
      <c r="C222" s="467"/>
      <c r="D222" s="467"/>
      <c r="E222" s="467"/>
      <c r="F222" s="467"/>
      <c r="G222" s="467"/>
      <c r="H222" s="492" t="s">
        <v>544</v>
      </c>
      <c r="I222" s="492"/>
      <c r="J222" s="492"/>
      <c r="K222" s="492"/>
      <c r="L222" s="492"/>
      <c r="M222" s="492"/>
      <c r="N222" s="492"/>
      <c r="O222" s="492"/>
      <c r="P222" s="492"/>
      <c r="Q222" s="492"/>
      <c r="R222" s="492"/>
      <c r="S222" s="492"/>
      <c r="T222" s="492"/>
      <c r="U222" s="492"/>
      <c r="V222" s="492"/>
      <c r="W222" s="492"/>
      <c r="X222" s="492"/>
      <c r="Y222" s="492"/>
      <c r="Z222" s="492"/>
      <c r="AA222" s="492"/>
      <c r="AB222" s="492"/>
      <c r="AC222" s="492"/>
      <c r="AD222" s="492"/>
      <c r="AE222" s="492"/>
      <c r="AF222" s="492"/>
      <c r="AG222" s="492"/>
      <c r="AH222" s="492"/>
      <c r="AI222" s="492"/>
      <c r="AJ222" s="492"/>
      <c r="AK222" s="492"/>
      <c r="AL222" s="492"/>
      <c r="AM222" s="492"/>
      <c r="AN222" s="492"/>
      <c r="AO222" s="492"/>
      <c r="AP222" s="492"/>
      <c r="AQ222" s="492"/>
      <c r="AR222" s="492"/>
      <c r="AS222" s="492"/>
      <c r="AT222" s="492"/>
      <c r="AU222" s="492"/>
      <c r="AV222" s="492"/>
      <c r="AW222" s="492"/>
      <c r="AX222" s="492"/>
      <c r="AY222" s="492"/>
      <c r="AZ222" s="492"/>
      <c r="BA222" s="492"/>
      <c r="BB222" s="492"/>
      <c r="BC222" s="492"/>
      <c r="BD222" s="471"/>
      <c r="BE222" s="471"/>
      <c r="BF222" s="471"/>
      <c r="BG222" s="471"/>
      <c r="BH222" s="471"/>
      <c r="BI222" s="471"/>
      <c r="BJ222" s="471"/>
      <c r="BK222" s="471"/>
      <c r="BL222" s="471"/>
      <c r="BM222" s="471"/>
      <c r="BN222" s="471"/>
      <c r="BO222" s="471"/>
      <c r="BP222" s="471"/>
      <c r="BQ222" s="471"/>
      <c r="BR222" s="471"/>
      <c r="BS222" s="471"/>
      <c r="BT222" s="471">
        <v>2</v>
      </c>
      <c r="BU222" s="471"/>
      <c r="BV222" s="471"/>
      <c r="BW222" s="471"/>
      <c r="BX222" s="471"/>
      <c r="BY222" s="471"/>
      <c r="BZ222" s="471"/>
      <c r="CA222" s="471"/>
      <c r="CB222" s="471"/>
      <c r="CC222" s="471"/>
      <c r="CD222" s="471"/>
      <c r="CE222" s="471"/>
      <c r="CF222" s="471"/>
      <c r="CG222" s="471"/>
      <c r="CH222" s="471"/>
      <c r="CI222" s="471"/>
      <c r="CJ222" s="472">
        <v>6391.33</v>
      </c>
      <c r="CK222" s="472"/>
      <c r="CL222" s="472"/>
      <c r="CM222" s="472"/>
      <c r="CN222" s="472"/>
      <c r="CO222" s="472"/>
      <c r="CP222" s="472"/>
      <c r="CQ222" s="472"/>
      <c r="CR222" s="472"/>
      <c r="CS222" s="472"/>
      <c r="CT222" s="472"/>
      <c r="CU222" s="472"/>
      <c r="CV222" s="472"/>
      <c r="CW222" s="472"/>
      <c r="CX222" s="472"/>
      <c r="CY222" s="472"/>
      <c r="CZ222" s="472"/>
      <c r="DA222" s="472"/>
    </row>
    <row r="223" spans="1:105" s="114" customFormat="1" ht="25.2" customHeight="1" x14ac:dyDescent="0.3">
      <c r="A223" s="467" t="s">
        <v>587</v>
      </c>
      <c r="B223" s="467"/>
      <c r="C223" s="467"/>
      <c r="D223" s="467"/>
      <c r="E223" s="467"/>
      <c r="F223" s="467"/>
      <c r="G223" s="467"/>
      <c r="H223" s="492" t="s">
        <v>545</v>
      </c>
      <c r="I223" s="492"/>
      <c r="J223" s="492"/>
      <c r="K223" s="492"/>
      <c r="L223" s="492"/>
      <c r="M223" s="492"/>
      <c r="N223" s="492"/>
      <c r="O223" s="492"/>
      <c r="P223" s="492"/>
      <c r="Q223" s="492"/>
      <c r="R223" s="492"/>
      <c r="S223" s="492"/>
      <c r="T223" s="492"/>
      <c r="U223" s="492"/>
      <c r="V223" s="492"/>
      <c r="W223" s="492"/>
      <c r="X223" s="492"/>
      <c r="Y223" s="492"/>
      <c r="Z223" s="492"/>
      <c r="AA223" s="492"/>
      <c r="AB223" s="492"/>
      <c r="AC223" s="492"/>
      <c r="AD223" s="492"/>
      <c r="AE223" s="492"/>
      <c r="AF223" s="492"/>
      <c r="AG223" s="492"/>
      <c r="AH223" s="492"/>
      <c r="AI223" s="492"/>
      <c r="AJ223" s="492"/>
      <c r="AK223" s="492"/>
      <c r="AL223" s="492"/>
      <c r="AM223" s="492"/>
      <c r="AN223" s="492"/>
      <c r="AO223" s="492"/>
      <c r="AP223" s="492"/>
      <c r="AQ223" s="492"/>
      <c r="AR223" s="492"/>
      <c r="AS223" s="492"/>
      <c r="AT223" s="492"/>
      <c r="AU223" s="492"/>
      <c r="AV223" s="492"/>
      <c r="AW223" s="492"/>
      <c r="AX223" s="492"/>
      <c r="AY223" s="492"/>
      <c r="AZ223" s="492"/>
      <c r="BA223" s="492"/>
      <c r="BB223" s="492"/>
      <c r="BC223" s="492"/>
      <c r="BD223" s="471"/>
      <c r="BE223" s="471"/>
      <c r="BF223" s="471"/>
      <c r="BG223" s="471"/>
      <c r="BH223" s="471"/>
      <c r="BI223" s="471"/>
      <c r="BJ223" s="471"/>
      <c r="BK223" s="471"/>
      <c r="BL223" s="471"/>
      <c r="BM223" s="471"/>
      <c r="BN223" s="471"/>
      <c r="BO223" s="471"/>
      <c r="BP223" s="471"/>
      <c r="BQ223" s="471"/>
      <c r="BR223" s="471"/>
      <c r="BS223" s="471"/>
      <c r="BT223" s="471"/>
      <c r="BU223" s="471"/>
      <c r="BV223" s="471"/>
      <c r="BW223" s="471"/>
      <c r="BX223" s="471"/>
      <c r="BY223" s="471"/>
      <c r="BZ223" s="471"/>
      <c r="CA223" s="471"/>
      <c r="CB223" s="471"/>
      <c r="CC223" s="471"/>
      <c r="CD223" s="471"/>
      <c r="CE223" s="471"/>
      <c r="CF223" s="471"/>
      <c r="CG223" s="471"/>
      <c r="CH223" s="471"/>
      <c r="CI223" s="471"/>
      <c r="CJ223" s="472">
        <v>27195</v>
      </c>
      <c r="CK223" s="472"/>
      <c r="CL223" s="472"/>
      <c r="CM223" s="472"/>
      <c r="CN223" s="472"/>
      <c r="CO223" s="472"/>
      <c r="CP223" s="472"/>
      <c r="CQ223" s="472"/>
      <c r="CR223" s="472"/>
      <c r="CS223" s="472"/>
      <c r="CT223" s="472"/>
      <c r="CU223" s="472"/>
      <c r="CV223" s="472"/>
      <c r="CW223" s="472"/>
      <c r="CX223" s="472"/>
      <c r="CY223" s="472"/>
      <c r="CZ223" s="472"/>
      <c r="DA223" s="472"/>
    </row>
    <row r="224" spans="1:105" s="114" customFormat="1" ht="25.2" customHeight="1" x14ac:dyDescent="0.3">
      <c r="A224" s="467" t="s">
        <v>588</v>
      </c>
      <c r="B224" s="467"/>
      <c r="C224" s="467"/>
      <c r="D224" s="467"/>
      <c r="E224" s="467"/>
      <c r="F224" s="467"/>
      <c r="G224" s="467"/>
      <c r="H224" s="492" t="s">
        <v>546</v>
      </c>
      <c r="I224" s="492"/>
      <c r="J224" s="492"/>
      <c r="K224" s="492"/>
      <c r="L224" s="492"/>
      <c r="M224" s="492"/>
      <c r="N224" s="492"/>
      <c r="O224" s="492"/>
      <c r="P224" s="492"/>
      <c r="Q224" s="492"/>
      <c r="R224" s="492"/>
      <c r="S224" s="492"/>
      <c r="T224" s="492"/>
      <c r="U224" s="492"/>
      <c r="V224" s="492"/>
      <c r="W224" s="492"/>
      <c r="X224" s="492"/>
      <c r="Y224" s="492"/>
      <c r="Z224" s="492"/>
      <c r="AA224" s="492"/>
      <c r="AB224" s="492"/>
      <c r="AC224" s="492"/>
      <c r="AD224" s="492"/>
      <c r="AE224" s="492"/>
      <c r="AF224" s="492"/>
      <c r="AG224" s="492"/>
      <c r="AH224" s="492"/>
      <c r="AI224" s="492"/>
      <c r="AJ224" s="492"/>
      <c r="AK224" s="492"/>
      <c r="AL224" s="492"/>
      <c r="AM224" s="492"/>
      <c r="AN224" s="492"/>
      <c r="AO224" s="492"/>
      <c r="AP224" s="492"/>
      <c r="AQ224" s="492"/>
      <c r="AR224" s="492"/>
      <c r="AS224" s="492"/>
      <c r="AT224" s="492"/>
      <c r="AU224" s="492"/>
      <c r="AV224" s="492"/>
      <c r="AW224" s="492"/>
      <c r="AX224" s="492"/>
      <c r="AY224" s="492"/>
      <c r="AZ224" s="492"/>
      <c r="BA224" s="492"/>
      <c r="BB224" s="492"/>
      <c r="BC224" s="492"/>
      <c r="BD224" s="471"/>
      <c r="BE224" s="471"/>
      <c r="BF224" s="471"/>
      <c r="BG224" s="471"/>
      <c r="BH224" s="471"/>
      <c r="BI224" s="471"/>
      <c r="BJ224" s="471"/>
      <c r="BK224" s="471"/>
      <c r="BL224" s="471"/>
      <c r="BM224" s="471"/>
      <c r="BN224" s="471"/>
      <c r="BO224" s="471"/>
      <c r="BP224" s="471"/>
      <c r="BQ224" s="471"/>
      <c r="BR224" s="471"/>
      <c r="BS224" s="471"/>
      <c r="BT224" s="471">
        <v>1</v>
      </c>
      <c r="BU224" s="471"/>
      <c r="BV224" s="471"/>
      <c r="BW224" s="471"/>
      <c r="BX224" s="471"/>
      <c r="BY224" s="471"/>
      <c r="BZ224" s="471"/>
      <c r="CA224" s="471"/>
      <c r="CB224" s="471"/>
      <c r="CC224" s="471"/>
      <c r="CD224" s="471"/>
      <c r="CE224" s="471"/>
      <c r="CF224" s="471"/>
      <c r="CG224" s="471"/>
      <c r="CH224" s="471"/>
      <c r="CI224" s="471"/>
      <c r="CJ224" s="472">
        <v>6000</v>
      </c>
      <c r="CK224" s="472"/>
      <c r="CL224" s="472"/>
      <c r="CM224" s="472"/>
      <c r="CN224" s="472"/>
      <c r="CO224" s="472"/>
      <c r="CP224" s="472"/>
      <c r="CQ224" s="472"/>
      <c r="CR224" s="472"/>
      <c r="CS224" s="472"/>
      <c r="CT224" s="472"/>
      <c r="CU224" s="472"/>
      <c r="CV224" s="472"/>
      <c r="CW224" s="472"/>
      <c r="CX224" s="472"/>
      <c r="CY224" s="472"/>
      <c r="CZ224" s="472"/>
      <c r="DA224" s="472"/>
    </row>
    <row r="225" spans="1:105" s="114" customFormat="1" ht="25.2" customHeight="1" x14ac:dyDescent="0.3">
      <c r="A225" s="467" t="s">
        <v>589</v>
      </c>
      <c r="B225" s="467"/>
      <c r="C225" s="467"/>
      <c r="D225" s="467"/>
      <c r="E225" s="467"/>
      <c r="F225" s="467"/>
      <c r="G225" s="467"/>
      <c r="H225" s="492" t="s">
        <v>593</v>
      </c>
      <c r="I225" s="492"/>
      <c r="J225" s="492"/>
      <c r="K225" s="492"/>
      <c r="L225" s="492"/>
      <c r="M225" s="492"/>
      <c r="N225" s="492"/>
      <c r="O225" s="492"/>
      <c r="P225" s="492"/>
      <c r="Q225" s="492"/>
      <c r="R225" s="492"/>
      <c r="S225" s="492"/>
      <c r="T225" s="492"/>
      <c r="U225" s="492"/>
      <c r="V225" s="492"/>
      <c r="W225" s="492"/>
      <c r="X225" s="492"/>
      <c r="Y225" s="492"/>
      <c r="Z225" s="492"/>
      <c r="AA225" s="492"/>
      <c r="AB225" s="492"/>
      <c r="AC225" s="492"/>
      <c r="AD225" s="492"/>
      <c r="AE225" s="492"/>
      <c r="AF225" s="492"/>
      <c r="AG225" s="492"/>
      <c r="AH225" s="492"/>
      <c r="AI225" s="492"/>
      <c r="AJ225" s="492"/>
      <c r="AK225" s="492"/>
      <c r="AL225" s="492"/>
      <c r="AM225" s="492"/>
      <c r="AN225" s="492"/>
      <c r="AO225" s="492"/>
      <c r="AP225" s="492"/>
      <c r="AQ225" s="492"/>
      <c r="AR225" s="492"/>
      <c r="AS225" s="492"/>
      <c r="AT225" s="492"/>
      <c r="AU225" s="492"/>
      <c r="AV225" s="492"/>
      <c r="AW225" s="492"/>
      <c r="AX225" s="492"/>
      <c r="AY225" s="492"/>
      <c r="AZ225" s="492"/>
      <c r="BA225" s="492"/>
      <c r="BB225" s="492"/>
      <c r="BC225" s="492"/>
      <c r="BD225" s="471"/>
      <c r="BE225" s="471"/>
      <c r="BF225" s="471"/>
      <c r="BG225" s="471"/>
      <c r="BH225" s="471"/>
      <c r="BI225" s="471"/>
      <c r="BJ225" s="471"/>
      <c r="BK225" s="471"/>
      <c r="BL225" s="471"/>
      <c r="BM225" s="471"/>
      <c r="BN225" s="471"/>
      <c r="BO225" s="471"/>
      <c r="BP225" s="471"/>
      <c r="BQ225" s="471"/>
      <c r="BR225" s="471"/>
      <c r="BS225" s="471"/>
      <c r="BT225" s="471">
        <v>1</v>
      </c>
      <c r="BU225" s="471"/>
      <c r="BV225" s="471"/>
      <c r="BW225" s="471"/>
      <c r="BX225" s="471"/>
      <c r="BY225" s="471"/>
      <c r="BZ225" s="471"/>
      <c r="CA225" s="471"/>
      <c r="CB225" s="471"/>
      <c r="CC225" s="471"/>
      <c r="CD225" s="471"/>
      <c r="CE225" s="471"/>
      <c r="CF225" s="471"/>
      <c r="CG225" s="471"/>
      <c r="CH225" s="471"/>
      <c r="CI225" s="471"/>
      <c r="CJ225" s="472">
        <v>12581.76</v>
      </c>
      <c r="CK225" s="472"/>
      <c r="CL225" s="472"/>
      <c r="CM225" s="472"/>
      <c r="CN225" s="472"/>
      <c r="CO225" s="472"/>
      <c r="CP225" s="472"/>
      <c r="CQ225" s="472"/>
      <c r="CR225" s="472"/>
      <c r="CS225" s="472"/>
      <c r="CT225" s="472"/>
      <c r="CU225" s="472"/>
      <c r="CV225" s="472"/>
      <c r="CW225" s="472"/>
      <c r="CX225" s="472"/>
      <c r="CY225" s="472"/>
      <c r="CZ225" s="472"/>
      <c r="DA225" s="472"/>
    </row>
    <row r="226" spans="1:105" s="34" customFormat="1" ht="27.6" customHeight="1" x14ac:dyDescent="0.25">
      <c r="A226" s="467" t="s">
        <v>590</v>
      </c>
      <c r="B226" s="467"/>
      <c r="C226" s="467"/>
      <c r="D226" s="467"/>
      <c r="E226" s="467"/>
      <c r="F226" s="467"/>
      <c r="G226" s="467"/>
      <c r="H226" s="492" t="s">
        <v>595</v>
      </c>
      <c r="I226" s="492"/>
      <c r="J226" s="492"/>
      <c r="K226" s="492"/>
      <c r="L226" s="492"/>
      <c r="M226" s="492"/>
      <c r="N226" s="492"/>
      <c r="O226" s="492"/>
      <c r="P226" s="492"/>
      <c r="Q226" s="492"/>
      <c r="R226" s="492"/>
      <c r="S226" s="492"/>
      <c r="T226" s="492"/>
      <c r="U226" s="492"/>
      <c r="V226" s="492"/>
      <c r="W226" s="492"/>
      <c r="X226" s="492"/>
      <c r="Y226" s="492"/>
      <c r="Z226" s="492"/>
      <c r="AA226" s="492"/>
      <c r="AB226" s="492"/>
      <c r="AC226" s="492"/>
      <c r="AD226" s="492"/>
      <c r="AE226" s="492"/>
      <c r="AF226" s="492"/>
      <c r="AG226" s="492"/>
      <c r="AH226" s="492"/>
      <c r="AI226" s="492"/>
      <c r="AJ226" s="492"/>
      <c r="AK226" s="492"/>
      <c r="AL226" s="492"/>
      <c r="AM226" s="492"/>
      <c r="AN226" s="492"/>
      <c r="AO226" s="492"/>
      <c r="AP226" s="492"/>
      <c r="AQ226" s="492"/>
      <c r="AR226" s="492"/>
      <c r="AS226" s="492"/>
      <c r="AT226" s="492"/>
      <c r="AU226" s="492"/>
      <c r="AV226" s="492"/>
      <c r="AW226" s="492"/>
      <c r="AX226" s="492"/>
      <c r="AY226" s="492"/>
      <c r="AZ226" s="492"/>
      <c r="BA226" s="492"/>
      <c r="BB226" s="492"/>
      <c r="BC226" s="492"/>
      <c r="BD226" s="471"/>
      <c r="BE226" s="471"/>
      <c r="BF226" s="471"/>
      <c r="BG226" s="471"/>
      <c r="BH226" s="471"/>
      <c r="BI226" s="471"/>
      <c r="BJ226" s="471"/>
      <c r="BK226" s="471"/>
      <c r="BL226" s="471"/>
      <c r="BM226" s="471"/>
      <c r="BN226" s="471"/>
      <c r="BO226" s="471"/>
      <c r="BP226" s="471"/>
      <c r="BQ226" s="471"/>
      <c r="BR226" s="471"/>
      <c r="BS226" s="471"/>
      <c r="BT226" s="471">
        <v>50</v>
      </c>
      <c r="BU226" s="471"/>
      <c r="BV226" s="471"/>
      <c r="BW226" s="471"/>
      <c r="BX226" s="471"/>
      <c r="BY226" s="471"/>
      <c r="BZ226" s="471"/>
      <c r="CA226" s="471"/>
      <c r="CB226" s="471"/>
      <c r="CC226" s="471"/>
      <c r="CD226" s="471"/>
      <c r="CE226" s="471"/>
      <c r="CF226" s="471"/>
      <c r="CG226" s="471"/>
      <c r="CH226" s="471"/>
      <c r="CI226" s="471"/>
      <c r="CJ226" s="472">
        <v>14919.19</v>
      </c>
      <c r="CK226" s="472"/>
      <c r="CL226" s="472"/>
      <c r="CM226" s="472"/>
      <c r="CN226" s="472"/>
      <c r="CO226" s="472"/>
      <c r="CP226" s="472"/>
      <c r="CQ226" s="472"/>
      <c r="CR226" s="472"/>
      <c r="CS226" s="472"/>
      <c r="CT226" s="472"/>
      <c r="CU226" s="472"/>
      <c r="CV226" s="472"/>
      <c r="CW226" s="472"/>
      <c r="CX226" s="472"/>
      <c r="CY226" s="472"/>
      <c r="CZ226" s="472"/>
      <c r="DA226" s="472"/>
    </row>
    <row r="227" spans="1:105" s="34" customFormat="1" ht="27.6" customHeight="1" x14ac:dyDescent="0.25">
      <c r="A227" s="467" t="s">
        <v>591</v>
      </c>
      <c r="B227" s="467"/>
      <c r="C227" s="467"/>
      <c r="D227" s="467"/>
      <c r="E227" s="467"/>
      <c r="F227" s="467"/>
      <c r="G227" s="467"/>
      <c r="H227" s="492" t="s">
        <v>596</v>
      </c>
      <c r="I227" s="492"/>
      <c r="J227" s="492"/>
      <c r="K227" s="492"/>
      <c r="L227" s="492"/>
      <c r="M227" s="492"/>
      <c r="N227" s="492"/>
      <c r="O227" s="492"/>
      <c r="P227" s="492"/>
      <c r="Q227" s="492"/>
      <c r="R227" s="492"/>
      <c r="S227" s="492"/>
      <c r="T227" s="492"/>
      <c r="U227" s="492"/>
      <c r="V227" s="492"/>
      <c r="W227" s="492"/>
      <c r="X227" s="492"/>
      <c r="Y227" s="492"/>
      <c r="Z227" s="492"/>
      <c r="AA227" s="492"/>
      <c r="AB227" s="492"/>
      <c r="AC227" s="492"/>
      <c r="AD227" s="492"/>
      <c r="AE227" s="492"/>
      <c r="AF227" s="492"/>
      <c r="AG227" s="492"/>
      <c r="AH227" s="492"/>
      <c r="AI227" s="492"/>
      <c r="AJ227" s="492"/>
      <c r="AK227" s="492"/>
      <c r="AL227" s="492"/>
      <c r="AM227" s="492"/>
      <c r="AN227" s="492"/>
      <c r="AO227" s="492"/>
      <c r="AP227" s="492"/>
      <c r="AQ227" s="492"/>
      <c r="AR227" s="492"/>
      <c r="AS227" s="492"/>
      <c r="AT227" s="492"/>
      <c r="AU227" s="492"/>
      <c r="AV227" s="492"/>
      <c r="AW227" s="492"/>
      <c r="AX227" s="492"/>
      <c r="AY227" s="492"/>
      <c r="AZ227" s="492"/>
      <c r="BA227" s="492"/>
      <c r="BB227" s="492"/>
      <c r="BC227" s="492"/>
      <c r="BD227" s="471"/>
      <c r="BE227" s="471"/>
      <c r="BF227" s="471"/>
      <c r="BG227" s="471"/>
      <c r="BH227" s="471"/>
      <c r="BI227" s="471"/>
      <c r="BJ227" s="471"/>
      <c r="BK227" s="471"/>
      <c r="BL227" s="471"/>
      <c r="BM227" s="471"/>
      <c r="BN227" s="471"/>
      <c r="BO227" s="471"/>
      <c r="BP227" s="471"/>
      <c r="BQ227" s="471"/>
      <c r="BR227" s="471"/>
      <c r="BS227" s="471"/>
      <c r="BT227" s="471">
        <v>75</v>
      </c>
      <c r="BU227" s="471"/>
      <c r="BV227" s="471"/>
      <c r="BW227" s="471"/>
      <c r="BX227" s="471"/>
      <c r="BY227" s="471"/>
      <c r="BZ227" s="471"/>
      <c r="CA227" s="471"/>
      <c r="CB227" s="471"/>
      <c r="CC227" s="471"/>
      <c r="CD227" s="471"/>
      <c r="CE227" s="471"/>
      <c r="CF227" s="471"/>
      <c r="CG227" s="471"/>
      <c r="CH227" s="471"/>
      <c r="CI227" s="471"/>
      <c r="CJ227" s="472">
        <v>37900</v>
      </c>
      <c r="CK227" s="472"/>
      <c r="CL227" s="472"/>
      <c r="CM227" s="472"/>
      <c r="CN227" s="472"/>
      <c r="CO227" s="472"/>
      <c r="CP227" s="472"/>
      <c r="CQ227" s="472"/>
      <c r="CR227" s="472"/>
      <c r="CS227" s="472"/>
      <c r="CT227" s="472"/>
      <c r="CU227" s="472"/>
      <c r="CV227" s="472"/>
      <c r="CW227" s="472"/>
      <c r="CX227" s="472"/>
      <c r="CY227" s="472"/>
      <c r="CZ227" s="472"/>
      <c r="DA227" s="472"/>
    </row>
    <row r="228" spans="1:105" s="34" customFormat="1" ht="27.6" customHeight="1" x14ac:dyDescent="0.25">
      <c r="A228" s="467" t="s">
        <v>473</v>
      </c>
      <c r="B228" s="467"/>
      <c r="C228" s="467"/>
      <c r="D228" s="467"/>
      <c r="E228" s="467"/>
      <c r="F228" s="467"/>
      <c r="G228" s="467"/>
      <c r="H228" s="492" t="s">
        <v>708</v>
      </c>
      <c r="I228" s="492"/>
      <c r="J228" s="492"/>
      <c r="K228" s="492"/>
      <c r="L228" s="492"/>
      <c r="M228" s="492"/>
      <c r="N228" s="492"/>
      <c r="O228" s="492"/>
      <c r="P228" s="492"/>
      <c r="Q228" s="492"/>
      <c r="R228" s="492"/>
      <c r="S228" s="492"/>
      <c r="T228" s="492"/>
      <c r="U228" s="492"/>
      <c r="V228" s="492"/>
      <c r="W228" s="492"/>
      <c r="X228" s="492"/>
      <c r="Y228" s="492"/>
      <c r="Z228" s="492"/>
      <c r="AA228" s="492"/>
      <c r="AB228" s="492"/>
      <c r="AC228" s="492"/>
      <c r="AD228" s="492"/>
      <c r="AE228" s="492"/>
      <c r="AF228" s="492"/>
      <c r="AG228" s="492"/>
      <c r="AH228" s="492"/>
      <c r="AI228" s="492"/>
      <c r="AJ228" s="492"/>
      <c r="AK228" s="492"/>
      <c r="AL228" s="492"/>
      <c r="AM228" s="492"/>
      <c r="AN228" s="492"/>
      <c r="AO228" s="492"/>
      <c r="AP228" s="492"/>
      <c r="AQ228" s="492"/>
      <c r="AR228" s="492"/>
      <c r="AS228" s="492"/>
      <c r="AT228" s="492"/>
      <c r="AU228" s="492"/>
      <c r="AV228" s="492"/>
      <c r="AW228" s="492"/>
      <c r="AX228" s="492"/>
      <c r="AY228" s="492"/>
      <c r="AZ228" s="492"/>
      <c r="BA228" s="492"/>
      <c r="BB228" s="492"/>
      <c r="BC228" s="492"/>
      <c r="BD228" s="471"/>
      <c r="BE228" s="471"/>
      <c r="BF228" s="471"/>
      <c r="BG228" s="471"/>
      <c r="BH228" s="471"/>
      <c r="BI228" s="471"/>
      <c r="BJ228" s="471"/>
      <c r="BK228" s="471"/>
      <c r="BL228" s="471"/>
      <c r="BM228" s="471"/>
      <c r="BN228" s="471"/>
      <c r="BO228" s="471"/>
      <c r="BP228" s="471"/>
      <c r="BQ228" s="471"/>
      <c r="BR228" s="471"/>
      <c r="BS228" s="471"/>
      <c r="BT228" s="471"/>
      <c r="BU228" s="471"/>
      <c r="BV228" s="471"/>
      <c r="BW228" s="471"/>
      <c r="BX228" s="471"/>
      <c r="BY228" s="471"/>
      <c r="BZ228" s="471"/>
      <c r="CA228" s="471"/>
      <c r="CB228" s="471"/>
      <c r="CC228" s="471"/>
      <c r="CD228" s="471"/>
      <c r="CE228" s="471"/>
      <c r="CF228" s="471"/>
      <c r="CG228" s="471"/>
      <c r="CH228" s="471"/>
      <c r="CI228" s="471"/>
      <c r="CJ228" s="472">
        <v>11119</v>
      </c>
      <c r="CK228" s="472"/>
      <c r="CL228" s="472"/>
      <c r="CM228" s="472"/>
      <c r="CN228" s="472"/>
      <c r="CO228" s="472"/>
      <c r="CP228" s="472"/>
      <c r="CQ228" s="472"/>
      <c r="CR228" s="472"/>
      <c r="CS228" s="472"/>
      <c r="CT228" s="472"/>
      <c r="CU228" s="472"/>
      <c r="CV228" s="472"/>
      <c r="CW228" s="472"/>
      <c r="CX228" s="472"/>
      <c r="CY228" s="472"/>
      <c r="CZ228" s="472"/>
      <c r="DA228" s="472"/>
    </row>
    <row r="229" spans="1:105" s="114" customFormat="1" ht="15" customHeight="1" x14ac:dyDescent="0.3">
      <c r="A229" s="467"/>
      <c r="B229" s="467"/>
      <c r="C229" s="467"/>
      <c r="D229" s="467"/>
      <c r="E229" s="467"/>
      <c r="F229" s="467"/>
      <c r="G229" s="467"/>
      <c r="H229" s="498" t="s">
        <v>261</v>
      </c>
      <c r="I229" s="498"/>
      <c r="J229" s="498"/>
      <c r="K229" s="498"/>
      <c r="L229" s="498"/>
      <c r="M229" s="498"/>
      <c r="N229" s="498"/>
      <c r="O229" s="498"/>
      <c r="P229" s="498"/>
      <c r="Q229" s="498"/>
      <c r="R229" s="498"/>
      <c r="S229" s="498"/>
      <c r="T229" s="498"/>
      <c r="U229" s="498"/>
      <c r="V229" s="498"/>
      <c r="W229" s="498"/>
      <c r="X229" s="498"/>
      <c r="Y229" s="498"/>
      <c r="Z229" s="498"/>
      <c r="AA229" s="498"/>
      <c r="AB229" s="498"/>
      <c r="AC229" s="498"/>
      <c r="AD229" s="498"/>
      <c r="AE229" s="498"/>
      <c r="AF229" s="498"/>
      <c r="AG229" s="498"/>
      <c r="AH229" s="498"/>
      <c r="AI229" s="498"/>
      <c r="AJ229" s="498"/>
      <c r="AK229" s="498"/>
      <c r="AL229" s="498"/>
      <c r="AM229" s="498"/>
      <c r="AN229" s="498"/>
      <c r="AO229" s="498"/>
      <c r="AP229" s="498"/>
      <c r="AQ229" s="498"/>
      <c r="AR229" s="498"/>
      <c r="AS229" s="498"/>
      <c r="AT229" s="498"/>
      <c r="AU229" s="498"/>
      <c r="AV229" s="498"/>
      <c r="AW229" s="498"/>
      <c r="AX229" s="498"/>
      <c r="AY229" s="498"/>
      <c r="AZ229" s="498"/>
      <c r="BA229" s="498"/>
      <c r="BB229" s="498"/>
      <c r="BC229" s="499"/>
      <c r="BD229" s="471" t="s">
        <v>7</v>
      </c>
      <c r="BE229" s="471"/>
      <c r="BF229" s="471"/>
      <c r="BG229" s="471"/>
      <c r="BH229" s="471"/>
      <c r="BI229" s="471"/>
      <c r="BJ229" s="471"/>
      <c r="BK229" s="471"/>
      <c r="BL229" s="471"/>
      <c r="BM229" s="471"/>
      <c r="BN229" s="471"/>
      <c r="BO229" s="471"/>
      <c r="BP229" s="471"/>
      <c r="BQ229" s="471"/>
      <c r="BR229" s="471"/>
      <c r="BS229" s="471"/>
      <c r="BT229" s="471" t="s">
        <v>7</v>
      </c>
      <c r="BU229" s="471"/>
      <c r="BV229" s="471"/>
      <c r="BW229" s="471"/>
      <c r="BX229" s="471"/>
      <c r="BY229" s="471"/>
      <c r="BZ229" s="471"/>
      <c r="CA229" s="471"/>
      <c r="CB229" s="471"/>
      <c r="CC229" s="471"/>
      <c r="CD229" s="471"/>
      <c r="CE229" s="471"/>
      <c r="CF229" s="471"/>
      <c r="CG229" s="471"/>
      <c r="CH229" s="471"/>
      <c r="CI229" s="471"/>
      <c r="CJ229" s="493">
        <f>SUM(CJ212:CJ228)</f>
        <v>444145.36000000004</v>
      </c>
      <c r="CK229" s="493"/>
      <c r="CL229" s="493"/>
      <c r="CM229" s="493"/>
      <c r="CN229" s="493"/>
      <c r="CO229" s="493"/>
      <c r="CP229" s="493"/>
      <c r="CQ229" s="493"/>
      <c r="CR229" s="493"/>
      <c r="CS229" s="493"/>
      <c r="CT229" s="493"/>
      <c r="CU229" s="493"/>
      <c r="CV229" s="493"/>
      <c r="CW229" s="493"/>
      <c r="CX229" s="493"/>
      <c r="CY229" s="493"/>
      <c r="CZ229" s="493"/>
      <c r="DA229" s="493"/>
    </row>
    <row r="231" spans="1:105" s="109" customFormat="1" ht="13.8" x14ac:dyDescent="0.25">
      <c r="A231" s="474" t="s">
        <v>332</v>
      </c>
      <c r="B231" s="474"/>
      <c r="C231" s="474"/>
      <c r="D231" s="474"/>
      <c r="E231" s="474"/>
      <c r="F231" s="474"/>
      <c r="G231" s="474"/>
      <c r="H231" s="474"/>
      <c r="I231" s="474"/>
      <c r="J231" s="474"/>
      <c r="K231" s="474"/>
      <c r="L231" s="474"/>
      <c r="M231" s="474"/>
      <c r="N231" s="474"/>
      <c r="O231" s="474"/>
      <c r="P231" s="474"/>
      <c r="Q231" s="474"/>
      <c r="R231" s="474"/>
      <c r="S231" s="474"/>
      <c r="T231" s="474"/>
      <c r="U231" s="474"/>
      <c r="V231" s="474"/>
      <c r="W231" s="474"/>
      <c r="X231" s="474"/>
      <c r="Y231" s="474"/>
      <c r="Z231" s="474"/>
      <c r="AA231" s="474"/>
      <c r="AB231" s="474"/>
      <c r="AC231" s="474"/>
      <c r="AD231" s="474"/>
      <c r="AE231" s="474"/>
      <c r="AF231" s="474"/>
      <c r="AG231" s="474"/>
      <c r="AH231" s="474"/>
      <c r="AI231" s="474"/>
      <c r="AJ231" s="474"/>
      <c r="AK231" s="474"/>
      <c r="AL231" s="474"/>
      <c r="AM231" s="474"/>
      <c r="AN231" s="474"/>
      <c r="AO231" s="474"/>
      <c r="AP231" s="474"/>
      <c r="AQ231" s="474"/>
      <c r="AR231" s="474"/>
      <c r="AS231" s="474"/>
      <c r="AT231" s="474"/>
      <c r="AU231" s="474"/>
      <c r="AV231" s="474"/>
      <c r="AW231" s="474"/>
      <c r="AX231" s="474"/>
      <c r="AY231" s="474"/>
      <c r="AZ231" s="474"/>
      <c r="BA231" s="474"/>
      <c r="BB231" s="474"/>
      <c r="BC231" s="474"/>
      <c r="BD231" s="474"/>
      <c r="BE231" s="474"/>
      <c r="BF231" s="474"/>
      <c r="BG231" s="474"/>
      <c r="BH231" s="474"/>
      <c r="BI231" s="474"/>
      <c r="BJ231" s="474"/>
      <c r="BK231" s="474"/>
      <c r="BL231" s="474"/>
      <c r="BM231" s="474"/>
      <c r="BN231" s="474"/>
      <c r="BO231" s="474"/>
      <c r="BP231" s="474"/>
      <c r="BQ231" s="474"/>
      <c r="BR231" s="474"/>
      <c r="BS231" s="474"/>
      <c r="BT231" s="474"/>
      <c r="BU231" s="474"/>
      <c r="BV231" s="474"/>
      <c r="BW231" s="474"/>
      <c r="BX231" s="474"/>
      <c r="BY231" s="474"/>
      <c r="BZ231" s="474"/>
      <c r="CA231" s="474"/>
      <c r="CB231" s="474"/>
      <c r="CC231" s="474"/>
      <c r="CD231" s="474"/>
      <c r="CE231" s="474"/>
      <c r="CF231" s="474"/>
      <c r="CG231" s="474"/>
      <c r="CH231" s="474"/>
      <c r="CI231" s="474"/>
      <c r="CJ231" s="474"/>
      <c r="CK231" s="474"/>
      <c r="CL231" s="474"/>
      <c r="CM231" s="474"/>
      <c r="CN231" s="474"/>
      <c r="CO231" s="474"/>
      <c r="CP231" s="474"/>
      <c r="CQ231" s="474"/>
      <c r="CR231" s="474"/>
      <c r="CS231" s="474"/>
      <c r="CT231" s="474"/>
      <c r="CU231" s="474"/>
      <c r="CV231" s="474"/>
      <c r="CW231" s="474"/>
      <c r="CX231" s="474"/>
      <c r="CY231" s="474"/>
      <c r="CZ231" s="474"/>
      <c r="DA231" s="474"/>
    </row>
    <row r="232" spans="1:105" ht="10.5" customHeight="1" x14ac:dyDescent="0.25"/>
    <row r="233" spans="1:105" ht="30" customHeight="1" x14ac:dyDescent="0.25">
      <c r="A233" s="478" t="s">
        <v>251</v>
      </c>
      <c r="B233" s="479"/>
      <c r="C233" s="479"/>
      <c r="D233" s="479"/>
      <c r="E233" s="479"/>
      <c r="F233" s="479"/>
      <c r="G233" s="480"/>
      <c r="H233" s="478" t="s">
        <v>303</v>
      </c>
      <c r="I233" s="479"/>
      <c r="J233" s="479"/>
      <c r="K233" s="479"/>
      <c r="L233" s="479"/>
      <c r="M233" s="479"/>
      <c r="N233" s="479"/>
      <c r="O233" s="479"/>
      <c r="P233" s="479"/>
      <c r="Q233" s="479"/>
      <c r="R233" s="479"/>
      <c r="S233" s="479"/>
      <c r="T233" s="479"/>
      <c r="U233" s="479"/>
      <c r="V233" s="479"/>
      <c r="W233" s="479"/>
      <c r="X233" s="479"/>
      <c r="Y233" s="479"/>
      <c r="Z233" s="479"/>
      <c r="AA233" s="479"/>
      <c r="AB233" s="479"/>
      <c r="AC233" s="479"/>
      <c r="AD233" s="479"/>
      <c r="AE233" s="479"/>
      <c r="AF233" s="479"/>
      <c r="AG233" s="479"/>
      <c r="AH233" s="479"/>
      <c r="AI233" s="479"/>
      <c r="AJ233" s="479"/>
      <c r="AK233" s="479"/>
      <c r="AL233" s="479"/>
      <c r="AM233" s="479"/>
      <c r="AN233" s="479"/>
      <c r="AO233" s="479"/>
      <c r="AP233" s="479"/>
      <c r="AQ233" s="479"/>
      <c r="AR233" s="479"/>
      <c r="AS233" s="479"/>
      <c r="AT233" s="479"/>
      <c r="AU233" s="479"/>
      <c r="AV233" s="479"/>
      <c r="AW233" s="479"/>
      <c r="AX233" s="479"/>
      <c r="AY233" s="479"/>
      <c r="AZ233" s="479"/>
      <c r="BA233" s="479"/>
      <c r="BB233" s="479"/>
      <c r="BC233" s="479"/>
      <c r="BD233" s="479"/>
      <c r="BE233" s="479"/>
      <c r="BF233" s="479"/>
      <c r="BG233" s="479"/>
      <c r="BH233" s="479"/>
      <c r="BI233" s="479"/>
      <c r="BJ233" s="479"/>
      <c r="BK233" s="479"/>
      <c r="BL233" s="479"/>
      <c r="BM233" s="479"/>
      <c r="BN233" s="479"/>
      <c r="BO233" s="479"/>
      <c r="BP233" s="479"/>
      <c r="BQ233" s="479"/>
      <c r="BR233" s="479"/>
      <c r="BS233" s="480"/>
      <c r="BT233" s="478" t="s">
        <v>655</v>
      </c>
      <c r="BU233" s="479"/>
      <c r="BV233" s="479"/>
      <c r="BW233" s="479"/>
      <c r="BX233" s="479"/>
      <c r="BY233" s="479"/>
      <c r="BZ233" s="479"/>
      <c r="CA233" s="479"/>
      <c r="CB233" s="479"/>
      <c r="CC233" s="479"/>
      <c r="CD233" s="479"/>
      <c r="CE233" s="479"/>
      <c r="CF233" s="479"/>
      <c r="CG233" s="479"/>
      <c r="CH233" s="479"/>
      <c r="CI233" s="480"/>
      <c r="CJ233" s="478" t="s">
        <v>333</v>
      </c>
      <c r="CK233" s="479"/>
      <c r="CL233" s="479"/>
      <c r="CM233" s="479"/>
      <c r="CN233" s="479"/>
      <c r="CO233" s="479"/>
      <c r="CP233" s="479"/>
      <c r="CQ233" s="479"/>
      <c r="CR233" s="479"/>
      <c r="CS233" s="479"/>
      <c r="CT233" s="479"/>
      <c r="CU233" s="479"/>
      <c r="CV233" s="479"/>
      <c r="CW233" s="479"/>
      <c r="CX233" s="479"/>
      <c r="CY233" s="479"/>
      <c r="CZ233" s="479"/>
      <c r="DA233" s="480"/>
    </row>
    <row r="234" spans="1:105" s="34" customFormat="1" ht="13.2" x14ac:dyDescent="0.25">
      <c r="A234" s="491">
        <v>1</v>
      </c>
      <c r="B234" s="491"/>
      <c r="C234" s="491"/>
      <c r="D234" s="491"/>
      <c r="E234" s="491"/>
      <c r="F234" s="491"/>
      <c r="G234" s="491"/>
      <c r="H234" s="491">
        <v>2</v>
      </c>
      <c r="I234" s="491"/>
      <c r="J234" s="491"/>
      <c r="K234" s="491"/>
      <c r="L234" s="491"/>
      <c r="M234" s="491"/>
      <c r="N234" s="491"/>
      <c r="O234" s="491"/>
      <c r="P234" s="491"/>
      <c r="Q234" s="491"/>
      <c r="R234" s="491"/>
      <c r="S234" s="491"/>
      <c r="T234" s="491"/>
      <c r="U234" s="491"/>
      <c r="V234" s="491"/>
      <c r="W234" s="491"/>
      <c r="X234" s="491"/>
      <c r="Y234" s="491"/>
      <c r="Z234" s="491"/>
      <c r="AA234" s="491"/>
      <c r="AB234" s="491"/>
      <c r="AC234" s="491"/>
      <c r="AD234" s="491"/>
      <c r="AE234" s="491"/>
      <c r="AF234" s="491"/>
      <c r="AG234" s="491"/>
      <c r="AH234" s="491"/>
      <c r="AI234" s="491"/>
      <c r="AJ234" s="491"/>
      <c r="AK234" s="491"/>
      <c r="AL234" s="491"/>
      <c r="AM234" s="491"/>
      <c r="AN234" s="491"/>
      <c r="AO234" s="491"/>
      <c r="AP234" s="491"/>
      <c r="AQ234" s="491"/>
      <c r="AR234" s="491"/>
      <c r="AS234" s="491"/>
      <c r="AT234" s="491"/>
      <c r="AU234" s="491"/>
      <c r="AV234" s="491"/>
      <c r="AW234" s="491"/>
      <c r="AX234" s="491"/>
      <c r="AY234" s="491"/>
      <c r="AZ234" s="491"/>
      <c r="BA234" s="491"/>
      <c r="BB234" s="491"/>
      <c r="BC234" s="491"/>
      <c r="BD234" s="491"/>
      <c r="BE234" s="491"/>
      <c r="BF234" s="491"/>
      <c r="BG234" s="491"/>
      <c r="BH234" s="491"/>
      <c r="BI234" s="491"/>
      <c r="BJ234" s="491"/>
      <c r="BK234" s="491"/>
      <c r="BL234" s="491"/>
      <c r="BM234" s="491"/>
      <c r="BN234" s="491"/>
      <c r="BO234" s="491"/>
      <c r="BP234" s="491"/>
      <c r="BQ234" s="491"/>
      <c r="BR234" s="491"/>
      <c r="BS234" s="491"/>
      <c r="BT234" s="491">
        <v>3</v>
      </c>
      <c r="BU234" s="491"/>
      <c r="BV234" s="491"/>
      <c r="BW234" s="491"/>
      <c r="BX234" s="491"/>
      <c r="BY234" s="491"/>
      <c r="BZ234" s="491"/>
      <c r="CA234" s="491"/>
      <c r="CB234" s="491"/>
      <c r="CC234" s="491"/>
      <c r="CD234" s="491"/>
      <c r="CE234" s="491"/>
      <c r="CF234" s="491"/>
      <c r="CG234" s="491"/>
      <c r="CH234" s="491"/>
      <c r="CI234" s="491"/>
      <c r="CJ234" s="491">
        <v>4</v>
      </c>
      <c r="CK234" s="491"/>
      <c r="CL234" s="491"/>
      <c r="CM234" s="491"/>
      <c r="CN234" s="491"/>
      <c r="CO234" s="491"/>
      <c r="CP234" s="491"/>
      <c r="CQ234" s="491"/>
      <c r="CR234" s="491"/>
      <c r="CS234" s="491"/>
      <c r="CT234" s="491"/>
      <c r="CU234" s="491"/>
      <c r="CV234" s="491"/>
      <c r="CW234" s="491"/>
      <c r="CX234" s="491"/>
      <c r="CY234" s="491"/>
      <c r="CZ234" s="491"/>
      <c r="DA234" s="491"/>
    </row>
    <row r="235" spans="1:105" s="34" customFormat="1" ht="25.2" customHeight="1" x14ac:dyDescent="0.25">
      <c r="A235" s="467" t="s">
        <v>276</v>
      </c>
      <c r="B235" s="467"/>
      <c r="C235" s="467"/>
      <c r="D235" s="467"/>
      <c r="E235" s="467"/>
      <c r="F235" s="467"/>
      <c r="G235" s="467"/>
      <c r="H235" s="492" t="s">
        <v>594</v>
      </c>
      <c r="I235" s="492"/>
      <c r="J235" s="492"/>
      <c r="K235" s="492"/>
      <c r="L235" s="492"/>
      <c r="M235" s="492"/>
      <c r="N235" s="492"/>
      <c r="O235" s="492"/>
      <c r="P235" s="492"/>
      <c r="Q235" s="492"/>
      <c r="R235" s="492"/>
      <c r="S235" s="492"/>
      <c r="T235" s="492"/>
      <c r="U235" s="492"/>
      <c r="V235" s="492"/>
      <c r="W235" s="492"/>
      <c r="X235" s="492"/>
      <c r="Y235" s="492"/>
      <c r="Z235" s="492"/>
      <c r="AA235" s="492"/>
      <c r="AB235" s="492"/>
      <c r="AC235" s="492"/>
      <c r="AD235" s="492"/>
      <c r="AE235" s="492"/>
      <c r="AF235" s="492"/>
      <c r="AG235" s="492"/>
      <c r="AH235" s="492"/>
      <c r="AI235" s="492"/>
      <c r="AJ235" s="492"/>
      <c r="AK235" s="492"/>
      <c r="AL235" s="492"/>
      <c r="AM235" s="492"/>
      <c r="AN235" s="492"/>
      <c r="AO235" s="492"/>
      <c r="AP235" s="492"/>
      <c r="AQ235" s="492"/>
      <c r="AR235" s="492"/>
      <c r="AS235" s="492"/>
      <c r="AT235" s="492"/>
      <c r="AU235" s="492"/>
      <c r="AV235" s="492"/>
      <c r="AW235" s="492"/>
      <c r="AX235" s="492"/>
      <c r="AY235" s="492"/>
      <c r="AZ235" s="492"/>
      <c r="BA235" s="492"/>
      <c r="BB235" s="492"/>
      <c r="BC235" s="492"/>
      <c r="BD235" s="471"/>
      <c r="BE235" s="471"/>
      <c r="BF235" s="471"/>
      <c r="BG235" s="471"/>
      <c r="BH235" s="471"/>
      <c r="BI235" s="471"/>
      <c r="BJ235" s="471"/>
      <c r="BK235" s="471"/>
      <c r="BL235" s="471"/>
      <c r="BM235" s="471"/>
      <c r="BN235" s="471"/>
      <c r="BO235" s="471"/>
      <c r="BP235" s="471"/>
      <c r="BQ235" s="471"/>
      <c r="BR235" s="471"/>
      <c r="BS235" s="471"/>
      <c r="BT235" s="471">
        <v>246</v>
      </c>
      <c r="BU235" s="471"/>
      <c r="BV235" s="471"/>
      <c r="BW235" s="471"/>
      <c r="BX235" s="471"/>
      <c r="BY235" s="471"/>
      <c r="BZ235" s="471"/>
      <c r="CA235" s="471"/>
      <c r="CB235" s="471"/>
      <c r="CC235" s="471"/>
      <c r="CD235" s="471"/>
      <c r="CE235" s="471"/>
      <c r="CF235" s="471"/>
      <c r="CG235" s="471"/>
      <c r="CH235" s="471"/>
      <c r="CI235" s="471"/>
      <c r="CJ235" s="472">
        <v>3500</v>
      </c>
      <c r="CK235" s="472"/>
      <c r="CL235" s="472"/>
      <c r="CM235" s="472"/>
      <c r="CN235" s="472"/>
      <c r="CO235" s="472"/>
      <c r="CP235" s="472"/>
      <c r="CQ235" s="472"/>
      <c r="CR235" s="472"/>
      <c r="CS235" s="472"/>
      <c r="CT235" s="472"/>
      <c r="CU235" s="472"/>
      <c r="CV235" s="472"/>
      <c r="CW235" s="472"/>
      <c r="CX235" s="472"/>
      <c r="CY235" s="472"/>
      <c r="CZ235" s="472"/>
      <c r="DA235" s="472"/>
    </row>
    <row r="236" spans="1:105" s="34" customFormat="1" ht="26.4" customHeight="1" x14ac:dyDescent="0.25">
      <c r="A236" s="467" t="s">
        <v>284</v>
      </c>
      <c r="B236" s="467"/>
      <c r="C236" s="467"/>
      <c r="D236" s="467"/>
      <c r="E236" s="467"/>
      <c r="F236" s="467"/>
      <c r="G236" s="467"/>
      <c r="H236" s="492" t="s">
        <v>597</v>
      </c>
      <c r="I236" s="492"/>
      <c r="J236" s="492"/>
      <c r="K236" s="492"/>
      <c r="L236" s="492"/>
      <c r="M236" s="492"/>
      <c r="N236" s="492"/>
      <c r="O236" s="492"/>
      <c r="P236" s="492"/>
      <c r="Q236" s="492"/>
      <c r="R236" s="492"/>
      <c r="S236" s="492"/>
      <c r="T236" s="492"/>
      <c r="U236" s="492"/>
      <c r="V236" s="492"/>
      <c r="W236" s="492"/>
      <c r="X236" s="492"/>
      <c r="Y236" s="492"/>
      <c r="Z236" s="492"/>
      <c r="AA236" s="492"/>
      <c r="AB236" s="492"/>
      <c r="AC236" s="492"/>
      <c r="AD236" s="492"/>
      <c r="AE236" s="492"/>
      <c r="AF236" s="492"/>
      <c r="AG236" s="492"/>
      <c r="AH236" s="492"/>
      <c r="AI236" s="492"/>
      <c r="AJ236" s="492"/>
      <c r="AK236" s="492"/>
      <c r="AL236" s="492"/>
      <c r="AM236" s="492"/>
      <c r="AN236" s="492"/>
      <c r="AO236" s="492"/>
      <c r="AP236" s="492"/>
      <c r="AQ236" s="492"/>
      <c r="AR236" s="492"/>
      <c r="AS236" s="492"/>
      <c r="AT236" s="492"/>
      <c r="AU236" s="492"/>
      <c r="AV236" s="492"/>
      <c r="AW236" s="492"/>
      <c r="AX236" s="492"/>
      <c r="AY236" s="492"/>
      <c r="AZ236" s="492"/>
      <c r="BA236" s="492"/>
      <c r="BB236" s="492"/>
      <c r="BC236" s="492"/>
      <c r="BD236" s="471"/>
      <c r="BE236" s="471"/>
      <c r="BF236" s="471"/>
      <c r="BG236" s="471"/>
      <c r="BH236" s="471"/>
      <c r="BI236" s="471"/>
      <c r="BJ236" s="471"/>
      <c r="BK236" s="471"/>
      <c r="BL236" s="471"/>
      <c r="BM236" s="471"/>
      <c r="BN236" s="471"/>
      <c r="BO236" s="471"/>
      <c r="BP236" s="471"/>
      <c r="BQ236" s="471"/>
      <c r="BR236" s="471"/>
      <c r="BS236" s="471"/>
      <c r="BT236" s="471">
        <v>3</v>
      </c>
      <c r="BU236" s="471"/>
      <c r="BV236" s="471"/>
      <c r="BW236" s="471"/>
      <c r="BX236" s="471"/>
      <c r="BY236" s="471"/>
      <c r="BZ236" s="471"/>
      <c r="CA236" s="471"/>
      <c r="CB236" s="471"/>
      <c r="CC236" s="471"/>
      <c r="CD236" s="471"/>
      <c r="CE236" s="471"/>
      <c r="CF236" s="471"/>
      <c r="CG236" s="471"/>
      <c r="CH236" s="471"/>
      <c r="CI236" s="471"/>
      <c r="CJ236" s="472">
        <f>64992+4000+2490</f>
        <v>71482</v>
      </c>
      <c r="CK236" s="472"/>
      <c r="CL236" s="472"/>
      <c r="CM236" s="472"/>
      <c r="CN236" s="472"/>
      <c r="CO236" s="472"/>
      <c r="CP236" s="472"/>
      <c r="CQ236" s="472"/>
      <c r="CR236" s="472"/>
      <c r="CS236" s="472"/>
      <c r="CT236" s="472"/>
      <c r="CU236" s="472"/>
      <c r="CV236" s="472"/>
      <c r="CW236" s="472"/>
      <c r="CX236" s="472"/>
      <c r="CY236" s="472"/>
      <c r="CZ236" s="472"/>
      <c r="DA236" s="472"/>
    </row>
    <row r="237" spans="1:105" s="34" customFormat="1" ht="28.2" customHeight="1" x14ac:dyDescent="0.25">
      <c r="A237" s="467" t="s">
        <v>295</v>
      </c>
      <c r="B237" s="467"/>
      <c r="C237" s="467"/>
      <c r="D237" s="467"/>
      <c r="E237" s="467"/>
      <c r="F237" s="467"/>
      <c r="G237" s="467"/>
      <c r="H237" s="492" t="s">
        <v>598</v>
      </c>
      <c r="I237" s="492"/>
      <c r="J237" s="492"/>
      <c r="K237" s="492"/>
      <c r="L237" s="492"/>
      <c r="M237" s="492"/>
      <c r="N237" s="492"/>
      <c r="O237" s="492"/>
      <c r="P237" s="492"/>
      <c r="Q237" s="492"/>
      <c r="R237" s="492"/>
      <c r="S237" s="492"/>
      <c r="T237" s="492"/>
      <c r="U237" s="492"/>
      <c r="V237" s="492"/>
      <c r="W237" s="492"/>
      <c r="X237" s="492"/>
      <c r="Y237" s="492"/>
      <c r="Z237" s="492"/>
      <c r="AA237" s="492"/>
      <c r="AB237" s="492"/>
      <c r="AC237" s="492"/>
      <c r="AD237" s="492"/>
      <c r="AE237" s="492"/>
      <c r="AF237" s="492"/>
      <c r="AG237" s="492"/>
      <c r="AH237" s="492"/>
      <c r="AI237" s="492"/>
      <c r="AJ237" s="492"/>
      <c r="AK237" s="492"/>
      <c r="AL237" s="492"/>
      <c r="AM237" s="492"/>
      <c r="AN237" s="492"/>
      <c r="AO237" s="492"/>
      <c r="AP237" s="492"/>
      <c r="AQ237" s="492"/>
      <c r="AR237" s="492"/>
      <c r="AS237" s="492"/>
      <c r="AT237" s="492"/>
      <c r="AU237" s="492"/>
      <c r="AV237" s="492"/>
      <c r="AW237" s="492"/>
      <c r="AX237" s="492"/>
      <c r="AY237" s="492"/>
      <c r="AZ237" s="492"/>
      <c r="BA237" s="492"/>
      <c r="BB237" s="492"/>
      <c r="BC237" s="492"/>
      <c r="BD237" s="471"/>
      <c r="BE237" s="471"/>
      <c r="BF237" s="471"/>
      <c r="BG237" s="471"/>
      <c r="BH237" s="471"/>
      <c r="BI237" s="471"/>
      <c r="BJ237" s="471"/>
      <c r="BK237" s="471"/>
      <c r="BL237" s="471"/>
      <c r="BM237" s="471"/>
      <c r="BN237" s="471"/>
      <c r="BO237" s="471"/>
      <c r="BP237" s="471"/>
      <c r="BQ237" s="471"/>
      <c r="BR237" s="471"/>
      <c r="BS237" s="471"/>
      <c r="BT237" s="471">
        <v>63</v>
      </c>
      <c r="BU237" s="471"/>
      <c r="BV237" s="471"/>
      <c r="BW237" s="471"/>
      <c r="BX237" s="471"/>
      <c r="BY237" s="471"/>
      <c r="BZ237" s="471"/>
      <c r="CA237" s="471"/>
      <c r="CB237" s="471"/>
      <c r="CC237" s="471"/>
      <c r="CD237" s="471"/>
      <c r="CE237" s="471"/>
      <c r="CF237" s="471"/>
      <c r="CG237" s="471"/>
      <c r="CH237" s="471"/>
      <c r="CI237" s="471"/>
      <c r="CJ237" s="472">
        <f>156000+6537</f>
        <v>162537</v>
      </c>
      <c r="CK237" s="472"/>
      <c r="CL237" s="472"/>
      <c r="CM237" s="472"/>
      <c r="CN237" s="472"/>
      <c r="CO237" s="472"/>
      <c r="CP237" s="472"/>
      <c r="CQ237" s="472"/>
      <c r="CR237" s="472"/>
      <c r="CS237" s="472"/>
      <c r="CT237" s="472"/>
      <c r="CU237" s="472"/>
      <c r="CV237" s="472"/>
      <c r="CW237" s="472"/>
      <c r="CX237" s="472"/>
      <c r="CY237" s="472"/>
      <c r="CZ237" s="472"/>
      <c r="DA237" s="472"/>
    </row>
    <row r="238" spans="1:105" s="34" customFormat="1" ht="24" customHeight="1" x14ac:dyDescent="0.25">
      <c r="A238" s="467" t="s">
        <v>471</v>
      </c>
      <c r="B238" s="467"/>
      <c r="C238" s="467"/>
      <c r="D238" s="467"/>
      <c r="E238" s="467"/>
      <c r="F238" s="467"/>
      <c r="G238" s="467"/>
      <c r="H238" s="492" t="s">
        <v>599</v>
      </c>
      <c r="I238" s="492"/>
      <c r="J238" s="492"/>
      <c r="K238" s="492"/>
      <c r="L238" s="492"/>
      <c r="M238" s="492"/>
      <c r="N238" s="492"/>
      <c r="O238" s="492"/>
      <c r="P238" s="492"/>
      <c r="Q238" s="492"/>
      <c r="R238" s="492"/>
      <c r="S238" s="492"/>
      <c r="T238" s="492"/>
      <c r="U238" s="492"/>
      <c r="V238" s="492"/>
      <c r="W238" s="492"/>
      <c r="X238" s="492"/>
      <c r="Y238" s="492"/>
      <c r="Z238" s="492"/>
      <c r="AA238" s="492"/>
      <c r="AB238" s="492"/>
      <c r="AC238" s="492"/>
      <c r="AD238" s="492"/>
      <c r="AE238" s="492"/>
      <c r="AF238" s="492"/>
      <c r="AG238" s="492"/>
      <c r="AH238" s="492"/>
      <c r="AI238" s="492"/>
      <c r="AJ238" s="492"/>
      <c r="AK238" s="492"/>
      <c r="AL238" s="492"/>
      <c r="AM238" s="492"/>
      <c r="AN238" s="492"/>
      <c r="AO238" s="492"/>
      <c r="AP238" s="492"/>
      <c r="AQ238" s="492"/>
      <c r="AR238" s="492"/>
      <c r="AS238" s="492"/>
      <c r="AT238" s="492"/>
      <c r="AU238" s="492"/>
      <c r="AV238" s="492"/>
      <c r="AW238" s="492"/>
      <c r="AX238" s="492"/>
      <c r="AY238" s="492"/>
      <c r="AZ238" s="492"/>
      <c r="BA238" s="492"/>
      <c r="BB238" s="492"/>
      <c r="BC238" s="492"/>
      <c r="BD238" s="471"/>
      <c r="BE238" s="471"/>
      <c r="BF238" s="471"/>
      <c r="BG238" s="471"/>
      <c r="BH238" s="471"/>
      <c r="BI238" s="471"/>
      <c r="BJ238" s="471"/>
      <c r="BK238" s="471"/>
      <c r="BL238" s="471"/>
      <c r="BM238" s="471"/>
      <c r="BN238" s="471"/>
      <c r="BO238" s="471"/>
      <c r="BP238" s="471"/>
      <c r="BQ238" s="471"/>
      <c r="BR238" s="471"/>
      <c r="BS238" s="471"/>
      <c r="BT238" s="471"/>
      <c r="BU238" s="471"/>
      <c r="BV238" s="471"/>
      <c r="BW238" s="471"/>
      <c r="BX238" s="471"/>
      <c r="BY238" s="471"/>
      <c r="BZ238" s="471"/>
      <c r="CA238" s="471"/>
      <c r="CB238" s="471"/>
      <c r="CC238" s="471"/>
      <c r="CD238" s="471"/>
      <c r="CE238" s="471"/>
      <c r="CF238" s="471"/>
      <c r="CG238" s="471"/>
      <c r="CH238" s="471"/>
      <c r="CI238" s="471"/>
      <c r="CJ238" s="472">
        <v>19400</v>
      </c>
      <c r="CK238" s="472"/>
      <c r="CL238" s="472"/>
      <c r="CM238" s="472"/>
      <c r="CN238" s="472"/>
      <c r="CO238" s="472"/>
      <c r="CP238" s="472"/>
      <c r="CQ238" s="472"/>
      <c r="CR238" s="472"/>
      <c r="CS238" s="472"/>
      <c r="CT238" s="472"/>
      <c r="CU238" s="472"/>
      <c r="CV238" s="472"/>
      <c r="CW238" s="472"/>
      <c r="CX238" s="472"/>
      <c r="CY238" s="472"/>
      <c r="CZ238" s="472"/>
      <c r="DA238" s="472"/>
    </row>
    <row r="239" spans="1:105" s="34" customFormat="1" ht="25.95" customHeight="1" x14ac:dyDescent="0.25">
      <c r="A239" s="467" t="s">
        <v>579</v>
      </c>
      <c r="B239" s="467"/>
      <c r="C239" s="467"/>
      <c r="D239" s="467"/>
      <c r="E239" s="467"/>
      <c r="F239" s="467"/>
      <c r="G239" s="467"/>
      <c r="H239" s="492" t="s">
        <v>600</v>
      </c>
      <c r="I239" s="492"/>
      <c r="J239" s="492"/>
      <c r="K239" s="492"/>
      <c r="L239" s="492"/>
      <c r="M239" s="492"/>
      <c r="N239" s="492"/>
      <c r="O239" s="492"/>
      <c r="P239" s="492"/>
      <c r="Q239" s="492"/>
      <c r="R239" s="492"/>
      <c r="S239" s="492"/>
      <c r="T239" s="492"/>
      <c r="U239" s="492"/>
      <c r="V239" s="492"/>
      <c r="W239" s="492"/>
      <c r="X239" s="492"/>
      <c r="Y239" s="492"/>
      <c r="Z239" s="492"/>
      <c r="AA239" s="492"/>
      <c r="AB239" s="492"/>
      <c r="AC239" s="492"/>
      <c r="AD239" s="492"/>
      <c r="AE239" s="492"/>
      <c r="AF239" s="492"/>
      <c r="AG239" s="492"/>
      <c r="AH239" s="492"/>
      <c r="AI239" s="492"/>
      <c r="AJ239" s="492"/>
      <c r="AK239" s="492"/>
      <c r="AL239" s="492"/>
      <c r="AM239" s="492"/>
      <c r="AN239" s="492"/>
      <c r="AO239" s="492"/>
      <c r="AP239" s="492"/>
      <c r="AQ239" s="492"/>
      <c r="AR239" s="492"/>
      <c r="AS239" s="492"/>
      <c r="AT239" s="492"/>
      <c r="AU239" s="492"/>
      <c r="AV239" s="492"/>
      <c r="AW239" s="492"/>
      <c r="AX239" s="492"/>
      <c r="AY239" s="492"/>
      <c r="AZ239" s="492"/>
      <c r="BA239" s="492"/>
      <c r="BB239" s="492"/>
      <c r="BC239" s="492"/>
      <c r="BD239" s="471"/>
      <c r="BE239" s="471"/>
      <c r="BF239" s="471"/>
      <c r="BG239" s="471"/>
      <c r="BH239" s="471"/>
      <c r="BI239" s="471"/>
      <c r="BJ239" s="471"/>
      <c r="BK239" s="471"/>
      <c r="BL239" s="471"/>
      <c r="BM239" s="471"/>
      <c r="BN239" s="471"/>
      <c r="BO239" s="471"/>
      <c r="BP239" s="471"/>
      <c r="BQ239" s="471"/>
      <c r="BR239" s="471"/>
      <c r="BS239" s="471"/>
      <c r="BT239" s="471">
        <v>2</v>
      </c>
      <c r="BU239" s="471"/>
      <c r="BV239" s="471"/>
      <c r="BW239" s="471"/>
      <c r="BX239" s="471"/>
      <c r="BY239" s="471"/>
      <c r="BZ239" s="471"/>
      <c r="CA239" s="471"/>
      <c r="CB239" s="471"/>
      <c r="CC239" s="471"/>
      <c r="CD239" s="471"/>
      <c r="CE239" s="471"/>
      <c r="CF239" s="471"/>
      <c r="CG239" s="471"/>
      <c r="CH239" s="471"/>
      <c r="CI239" s="471"/>
      <c r="CJ239" s="472">
        <f>600+3800</f>
        <v>4400</v>
      </c>
      <c r="CK239" s="472"/>
      <c r="CL239" s="472"/>
      <c r="CM239" s="472"/>
      <c r="CN239" s="472"/>
      <c r="CO239" s="472"/>
      <c r="CP239" s="472"/>
      <c r="CQ239" s="472"/>
      <c r="CR239" s="472"/>
      <c r="CS239" s="472"/>
      <c r="CT239" s="472"/>
      <c r="CU239" s="472"/>
      <c r="CV239" s="472"/>
      <c r="CW239" s="472"/>
      <c r="CX239" s="472"/>
      <c r="CY239" s="472"/>
      <c r="CZ239" s="472"/>
      <c r="DA239" s="472"/>
    </row>
    <row r="240" spans="1:105" s="34" customFormat="1" ht="25.95" customHeight="1" x14ac:dyDescent="0.25">
      <c r="A240" s="467" t="s">
        <v>580</v>
      </c>
      <c r="B240" s="467"/>
      <c r="C240" s="467"/>
      <c r="D240" s="467"/>
      <c r="E240" s="467"/>
      <c r="F240" s="467"/>
      <c r="G240" s="467"/>
      <c r="H240" s="492" t="s">
        <v>706</v>
      </c>
      <c r="I240" s="492"/>
      <c r="J240" s="492"/>
      <c r="K240" s="492"/>
      <c r="L240" s="492"/>
      <c r="M240" s="492"/>
      <c r="N240" s="492"/>
      <c r="O240" s="492"/>
      <c r="P240" s="492"/>
      <c r="Q240" s="492"/>
      <c r="R240" s="492"/>
      <c r="S240" s="492"/>
      <c r="T240" s="492"/>
      <c r="U240" s="492"/>
      <c r="V240" s="492"/>
      <c r="W240" s="492"/>
      <c r="X240" s="492"/>
      <c r="Y240" s="492"/>
      <c r="Z240" s="492"/>
      <c r="AA240" s="492"/>
      <c r="AB240" s="492"/>
      <c r="AC240" s="492"/>
      <c r="AD240" s="492"/>
      <c r="AE240" s="492"/>
      <c r="AF240" s="492"/>
      <c r="AG240" s="492"/>
      <c r="AH240" s="492"/>
      <c r="AI240" s="492"/>
      <c r="AJ240" s="492"/>
      <c r="AK240" s="492"/>
      <c r="AL240" s="492"/>
      <c r="AM240" s="492"/>
      <c r="AN240" s="492"/>
      <c r="AO240" s="492"/>
      <c r="AP240" s="492"/>
      <c r="AQ240" s="492"/>
      <c r="AR240" s="492"/>
      <c r="AS240" s="492"/>
      <c r="AT240" s="492"/>
      <c r="AU240" s="492"/>
      <c r="AV240" s="492"/>
      <c r="AW240" s="492"/>
      <c r="AX240" s="492"/>
      <c r="AY240" s="492"/>
      <c r="AZ240" s="492"/>
      <c r="BA240" s="492"/>
      <c r="BB240" s="492"/>
      <c r="BC240" s="492"/>
      <c r="BD240" s="471"/>
      <c r="BE240" s="471"/>
      <c r="BF240" s="471"/>
      <c r="BG240" s="471"/>
      <c r="BH240" s="471"/>
      <c r="BI240" s="471"/>
      <c r="BJ240" s="471"/>
      <c r="BK240" s="471"/>
      <c r="BL240" s="471"/>
      <c r="BM240" s="471"/>
      <c r="BN240" s="471"/>
      <c r="BO240" s="471"/>
      <c r="BP240" s="471"/>
      <c r="BQ240" s="471"/>
      <c r="BR240" s="471"/>
      <c r="BS240" s="471"/>
      <c r="BT240" s="471">
        <v>1</v>
      </c>
      <c r="BU240" s="471"/>
      <c r="BV240" s="471"/>
      <c r="BW240" s="471"/>
      <c r="BX240" s="471"/>
      <c r="BY240" s="471"/>
      <c r="BZ240" s="471"/>
      <c r="CA240" s="471"/>
      <c r="CB240" s="471"/>
      <c r="CC240" s="471"/>
      <c r="CD240" s="471"/>
      <c r="CE240" s="471"/>
      <c r="CF240" s="471"/>
      <c r="CG240" s="471"/>
      <c r="CH240" s="471"/>
      <c r="CI240" s="471"/>
      <c r="CJ240" s="472">
        <v>27800</v>
      </c>
      <c r="CK240" s="472"/>
      <c r="CL240" s="472"/>
      <c r="CM240" s="472"/>
      <c r="CN240" s="472"/>
      <c r="CO240" s="472"/>
      <c r="CP240" s="472"/>
      <c r="CQ240" s="472"/>
      <c r="CR240" s="472"/>
      <c r="CS240" s="472"/>
      <c r="CT240" s="472"/>
      <c r="CU240" s="472"/>
      <c r="CV240" s="472"/>
      <c r="CW240" s="472"/>
      <c r="CX240" s="472"/>
      <c r="CY240" s="472"/>
      <c r="CZ240" s="472"/>
      <c r="DA240" s="472"/>
    </row>
    <row r="241" spans="1:105" s="34" customFormat="1" ht="28.2" customHeight="1" x14ac:dyDescent="0.25">
      <c r="A241" s="467" t="s">
        <v>472</v>
      </c>
      <c r="B241" s="467"/>
      <c r="C241" s="467"/>
      <c r="D241" s="467"/>
      <c r="E241" s="467"/>
      <c r="F241" s="467"/>
      <c r="G241" s="467"/>
      <c r="H241" s="492" t="s">
        <v>560</v>
      </c>
      <c r="I241" s="492"/>
      <c r="J241" s="492"/>
      <c r="K241" s="492"/>
      <c r="L241" s="492"/>
      <c r="M241" s="492"/>
      <c r="N241" s="492"/>
      <c r="O241" s="492"/>
      <c r="P241" s="492"/>
      <c r="Q241" s="492"/>
      <c r="R241" s="492"/>
      <c r="S241" s="492"/>
      <c r="T241" s="492"/>
      <c r="U241" s="492"/>
      <c r="V241" s="492"/>
      <c r="W241" s="492"/>
      <c r="X241" s="492"/>
      <c r="Y241" s="492"/>
      <c r="Z241" s="492"/>
      <c r="AA241" s="492"/>
      <c r="AB241" s="492"/>
      <c r="AC241" s="492"/>
      <c r="AD241" s="492"/>
      <c r="AE241" s="492"/>
      <c r="AF241" s="492"/>
      <c r="AG241" s="492"/>
      <c r="AH241" s="492"/>
      <c r="AI241" s="492"/>
      <c r="AJ241" s="492"/>
      <c r="AK241" s="492"/>
      <c r="AL241" s="492"/>
      <c r="AM241" s="492"/>
      <c r="AN241" s="492"/>
      <c r="AO241" s="492"/>
      <c r="AP241" s="492"/>
      <c r="AQ241" s="492"/>
      <c r="AR241" s="492"/>
      <c r="AS241" s="492"/>
      <c r="AT241" s="492"/>
      <c r="AU241" s="492"/>
      <c r="AV241" s="492"/>
      <c r="AW241" s="492"/>
      <c r="AX241" s="492"/>
      <c r="AY241" s="492"/>
      <c r="AZ241" s="492"/>
      <c r="BA241" s="492"/>
      <c r="BB241" s="492"/>
      <c r="BC241" s="492"/>
      <c r="BD241" s="471"/>
      <c r="BE241" s="471"/>
      <c r="BF241" s="471"/>
      <c r="BG241" s="471"/>
      <c r="BH241" s="471"/>
      <c r="BI241" s="471"/>
      <c r="BJ241" s="471"/>
      <c r="BK241" s="471"/>
      <c r="BL241" s="471"/>
      <c r="BM241" s="471"/>
      <c r="BN241" s="471"/>
      <c r="BO241" s="471"/>
      <c r="BP241" s="471"/>
      <c r="BQ241" s="471"/>
      <c r="BR241" s="471"/>
      <c r="BS241" s="471"/>
      <c r="BT241" s="471">
        <v>15</v>
      </c>
      <c r="BU241" s="471"/>
      <c r="BV241" s="471"/>
      <c r="BW241" s="471"/>
      <c r="BX241" s="471"/>
      <c r="BY241" s="471"/>
      <c r="BZ241" s="471"/>
      <c r="CA241" s="471"/>
      <c r="CB241" s="471"/>
      <c r="CC241" s="471"/>
      <c r="CD241" s="471"/>
      <c r="CE241" s="471"/>
      <c r="CF241" s="471"/>
      <c r="CG241" s="471"/>
      <c r="CH241" s="471"/>
      <c r="CI241" s="471"/>
      <c r="CJ241" s="472">
        <f>46661.69+4762.56</f>
        <v>51424.25</v>
      </c>
      <c r="CK241" s="472"/>
      <c r="CL241" s="472"/>
      <c r="CM241" s="472"/>
      <c r="CN241" s="472"/>
      <c r="CO241" s="472"/>
      <c r="CP241" s="472"/>
      <c r="CQ241" s="472"/>
      <c r="CR241" s="472"/>
      <c r="CS241" s="472"/>
      <c r="CT241" s="472"/>
      <c r="CU241" s="472"/>
      <c r="CV241" s="472"/>
      <c r="CW241" s="472"/>
      <c r="CX241" s="472"/>
      <c r="CY241" s="472"/>
      <c r="CZ241" s="472"/>
      <c r="DA241" s="472"/>
    </row>
    <row r="242" spans="1:105" ht="28.2" customHeight="1" x14ac:dyDescent="0.25">
      <c r="A242" s="467" t="s">
        <v>450</v>
      </c>
      <c r="B242" s="467"/>
      <c r="C242" s="467"/>
      <c r="D242" s="467"/>
      <c r="E242" s="467"/>
      <c r="F242" s="467"/>
      <c r="G242" s="467"/>
      <c r="H242" s="492" t="s">
        <v>601</v>
      </c>
      <c r="I242" s="492"/>
      <c r="J242" s="492"/>
      <c r="K242" s="492"/>
      <c r="L242" s="492"/>
      <c r="M242" s="492"/>
      <c r="N242" s="492"/>
      <c r="O242" s="492"/>
      <c r="P242" s="492"/>
      <c r="Q242" s="492"/>
      <c r="R242" s="492"/>
      <c r="S242" s="492"/>
      <c r="T242" s="492"/>
      <c r="U242" s="492"/>
      <c r="V242" s="492"/>
      <c r="W242" s="492"/>
      <c r="X242" s="492"/>
      <c r="Y242" s="492"/>
      <c r="Z242" s="492"/>
      <c r="AA242" s="492"/>
      <c r="AB242" s="492"/>
      <c r="AC242" s="492"/>
      <c r="AD242" s="492"/>
      <c r="AE242" s="492"/>
      <c r="AF242" s="492"/>
      <c r="AG242" s="492"/>
      <c r="AH242" s="492"/>
      <c r="AI242" s="492"/>
      <c r="AJ242" s="492"/>
      <c r="AK242" s="492"/>
      <c r="AL242" s="492"/>
      <c r="AM242" s="492"/>
      <c r="AN242" s="492"/>
      <c r="AO242" s="492"/>
      <c r="AP242" s="492"/>
      <c r="AQ242" s="492"/>
      <c r="AR242" s="492"/>
      <c r="AS242" s="492"/>
      <c r="AT242" s="492"/>
      <c r="AU242" s="492"/>
      <c r="AV242" s="492"/>
      <c r="AW242" s="492"/>
      <c r="AX242" s="492"/>
      <c r="AY242" s="492"/>
      <c r="AZ242" s="492"/>
      <c r="BA242" s="492"/>
      <c r="BB242" s="492"/>
      <c r="BC242" s="492"/>
      <c r="BD242" s="471"/>
      <c r="BE242" s="471"/>
      <c r="BF242" s="471"/>
      <c r="BG242" s="471"/>
      <c r="BH242" s="471"/>
      <c r="BI242" s="471"/>
      <c r="BJ242" s="471"/>
      <c r="BK242" s="471"/>
      <c r="BL242" s="471"/>
      <c r="BM242" s="471"/>
      <c r="BN242" s="471"/>
      <c r="BO242" s="471"/>
      <c r="BP242" s="471"/>
      <c r="BQ242" s="471"/>
      <c r="BR242" s="471"/>
      <c r="BS242" s="471"/>
      <c r="BT242" s="471">
        <v>2</v>
      </c>
      <c r="BU242" s="471"/>
      <c r="BV242" s="471"/>
      <c r="BW242" s="471"/>
      <c r="BX242" s="471"/>
      <c r="BY242" s="471"/>
      <c r="BZ242" s="471"/>
      <c r="CA242" s="471"/>
      <c r="CB242" s="471"/>
      <c r="CC242" s="471"/>
      <c r="CD242" s="471"/>
      <c r="CE242" s="471"/>
      <c r="CF242" s="471"/>
      <c r="CG242" s="471"/>
      <c r="CH242" s="471"/>
      <c r="CI242" s="471"/>
      <c r="CJ242" s="472">
        <f>15480+143333.37</f>
        <v>158813.37</v>
      </c>
      <c r="CK242" s="472"/>
      <c r="CL242" s="472"/>
      <c r="CM242" s="472"/>
      <c r="CN242" s="472"/>
      <c r="CO242" s="472"/>
      <c r="CP242" s="472"/>
      <c r="CQ242" s="472"/>
      <c r="CR242" s="472"/>
      <c r="CS242" s="472"/>
      <c r="CT242" s="472"/>
      <c r="CU242" s="472"/>
      <c r="CV242" s="472"/>
      <c r="CW242" s="472"/>
      <c r="CX242" s="472"/>
      <c r="CY242" s="472"/>
      <c r="CZ242" s="472"/>
      <c r="DA242" s="472"/>
    </row>
    <row r="243" spans="1:105" ht="30" customHeight="1" x14ac:dyDescent="0.25">
      <c r="A243" s="467" t="s">
        <v>451</v>
      </c>
      <c r="B243" s="467"/>
      <c r="C243" s="467"/>
      <c r="D243" s="467"/>
      <c r="E243" s="467"/>
      <c r="F243" s="467"/>
      <c r="G243" s="467"/>
      <c r="H243" s="492" t="s">
        <v>602</v>
      </c>
      <c r="I243" s="492"/>
      <c r="J243" s="492"/>
      <c r="K243" s="492"/>
      <c r="L243" s="492"/>
      <c r="M243" s="492"/>
      <c r="N243" s="492"/>
      <c r="O243" s="492"/>
      <c r="P243" s="492"/>
      <c r="Q243" s="492"/>
      <c r="R243" s="492"/>
      <c r="S243" s="492"/>
      <c r="T243" s="492"/>
      <c r="U243" s="492"/>
      <c r="V243" s="492"/>
      <c r="W243" s="492"/>
      <c r="X243" s="492"/>
      <c r="Y243" s="492"/>
      <c r="Z243" s="492"/>
      <c r="AA243" s="492"/>
      <c r="AB243" s="492"/>
      <c r="AC243" s="492"/>
      <c r="AD243" s="492"/>
      <c r="AE243" s="492"/>
      <c r="AF243" s="492"/>
      <c r="AG243" s="492"/>
      <c r="AH243" s="492"/>
      <c r="AI243" s="492"/>
      <c r="AJ243" s="492"/>
      <c r="AK243" s="492"/>
      <c r="AL243" s="492"/>
      <c r="AM243" s="492"/>
      <c r="AN243" s="492"/>
      <c r="AO243" s="492"/>
      <c r="AP243" s="492"/>
      <c r="AQ243" s="492"/>
      <c r="AR243" s="492"/>
      <c r="AS243" s="492"/>
      <c r="AT243" s="492"/>
      <c r="AU243" s="492"/>
      <c r="AV243" s="492"/>
      <c r="AW243" s="492"/>
      <c r="AX243" s="492"/>
      <c r="AY243" s="492"/>
      <c r="AZ243" s="492"/>
      <c r="BA243" s="492"/>
      <c r="BB243" s="492"/>
      <c r="BC243" s="492"/>
      <c r="BD243" s="471"/>
      <c r="BE243" s="471"/>
      <c r="BF243" s="471"/>
      <c r="BG243" s="471"/>
      <c r="BH243" s="471"/>
      <c r="BI243" s="471"/>
      <c r="BJ243" s="471"/>
      <c r="BK243" s="471"/>
      <c r="BL243" s="471"/>
      <c r="BM243" s="471"/>
      <c r="BN243" s="471"/>
      <c r="BO243" s="471"/>
      <c r="BP243" s="471"/>
      <c r="BQ243" s="471"/>
      <c r="BR243" s="471"/>
      <c r="BS243" s="471"/>
      <c r="BT243" s="471">
        <v>1</v>
      </c>
      <c r="BU243" s="471"/>
      <c r="BV243" s="471"/>
      <c r="BW243" s="471"/>
      <c r="BX243" s="471"/>
      <c r="BY243" s="471"/>
      <c r="BZ243" s="471"/>
      <c r="CA243" s="471"/>
      <c r="CB243" s="471"/>
      <c r="CC243" s="471"/>
      <c r="CD243" s="471"/>
      <c r="CE243" s="471"/>
      <c r="CF243" s="471"/>
      <c r="CG243" s="471"/>
      <c r="CH243" s="471"/>
      <c r="CI243" s="471"/>
      <c r="CJ243" s="472">
        <f>18800+4800</f>
        <v>23600</v>
      </c>
      <c r="CK243" s="472"/>
      <c r="CL243" s="472"/>
      <c r="CM243" s="472"/>
      <c r="CN243" s="472"/>
      <c r="CO243" s="472"/>
      <c r="CP243" s="472"/>
      <c r="CQ243" s="472"/>
      <c r="CR243" s="472"/>
      <c r="CS243" s="472"/>
      <c r="CT243" s="472"/>
      <c r="CU243" s="472"/>
      <c r="CV243" s="472"/>
      <c r="CW243" s="472"/>
      <c r="CX243" s="472"/>
      <c r="CY243" s="472"/>
      <c r="CZ243" s="472"/>
      <c r="DA243" s="472"/>
    </row>
    <row r="244" spans="1:105" s="114" customFormat="1" ht="25.2" customHeight="1" x14ac:dyDescent="0.3">
      <c r="A244" s="467" t="s">
        <v>581</v>
      </c>
      <c r="B244" s="467"/>
      <c r="C244" s="467"/>
      <c r="D244" s="467"/>
      <c r="E244" s="467"/>
      <c r="F244" s="467"/>
      <c r="G244" s="467"/>
      <c r="H244" s="571" t="s">
        <v>585</v>
      </c>
      <c r="I244" s="571"/>
      <c r="J244" s="571"/>
      <c r="K244" s="571"/>
      <c r="L244" s="571"/>
      <c r="M244" s="571"/>
      <c r="N244" s="571"/>
      <c r="O244" s="571"/>
      <c r="P244" s="571"/>
      <c r="Q244" s="571"/>
      <c r="R244" s="571"/>
      <c r="S244" s="571"/>
      <c r="T244" s="571"/>
      <c r="U244" s="571"/>
      <c r="V244" s="571"/>
      <c r="W244" s="571"/>
      <c r="X244" s="571"/>
      <c r="Y244" s="571"/>
      <c r="Z244" s="571"/>
      <c r="AA244" s="571"/>
      <c r="AB244" s="571"/>
      <c r="AC244" s="571"/>
      <c r="AD244" s="571"/>
      <c r="AE244" s="571"/>
      <c r="AF244" s="571"/>
      <c r="AG244" s="571"/>
      <c r="AH244" s="571"/>
      <c r="AI244" s="571"/>
      <c r="AJ244" s="571"/>
      <c r="AK244" s="571"/>
      <c r="AL244" s="571"/>
      <c r="AM244" s="571"/>
      <c r="AN244" s="571"/>
      <c r="AO244" s="571"/>
      <c r="AP244" s="571"/>
      <c r="AQ244" s="571"/>
      <c r="AR244" s="571"/>
      <c r="AS244" s="571"/>
      <c r="AT244" s="571"/>
      <c r="AU244" s="571"/>
      <c r="AV244" s="571"/>
      <c r="AW244" s="571"/>
      <c r="AX244" s="571"/>
      <c r="AY244" s="571"/>
      <c r="AZ244" s="571"/>
      <c r="BA244" s="571"/>
      <c r="BB244" s="571"/>
      <c r="BC244" s="571"/>
      <c r="BD244" s="471"/>
      <c r="BE244" s="471"/>
      <c r="BF244" s="471"/>
      <c r="BG244" s="471"/>
      <c r="BH244" s="471"/>
      <c r="BI244" s="471"/>
      <c r="BJ244" s="471"/>
      <c r="BK244" s="471"/>
      <c r="BL244" s="471"/>
      <c r="BM244" s="471"/>
      <c r="BN244" s="471"/>
      <c r="BO244" s="471"/>
      <c r="BP244" s="471"/>
      <c r="BQ244" s="471"/>
      <c r="BR244" s="471"/>
      <c r="BS244" s="471"/>
      <c r="BT244" s="471">
        <v>12</v>
      </c>
      <c r="BU244" s="471"/>
      <c r="BV244" s="471"/>
      <c r="BW244" s="471"/>
      <c r="BX244" s="471"/>
      <c r="BY244" s="471"/>
      <c r="BZ244" s="471"/>
      <c r="CA244" s="471"/>
      <c r="CB244" s="471"/>
      <c r="CC244" s="471"/>
      <c r="CD244" s="471"/>
      <c r="CE244" s="471"/>
      <c r="CF244" s="471"/>
      <c r="CG244" s="471"/>
      <c r="CH244" s="471"/>
      <c r="CI244" s="471"/>
      <c r="CJ244" s="472">
        <v>6958.88</v>
      </c>
      <c r="CK244" s="472"/>
      <c r="CL244" s="472"/>
      <c r="CM244" s="472"/>
      <c r="CN244" s="472"/>
      <c r="CO244" s="472"/>
      <c r="CP244" s="472"/>
      <c r="CQ244" s="472"/>
      <c r="CR244" s="472"/>
      <c r="CS244" s="472"/>
      <c r="CT244" s="472"/>
      <c r="CU244" s="472"/>
      <c r="CV244" s="472"/>
      <c r="CW244" s="472"/>
      <c r="CX244" s="472"/>
      <c r="CY244" s="472"/>
      <c r="CZ244" s="472"/>
      <c r="DA244" s="472"/>
    </row>
    <row r="245" spans="1:105" s="114" customFormat="1" ht="27.6" customHeight="1" x14ac:dyDescent="0.3">
      <c r="A245" s="467" t="s">
        <v>582</v>
      </c>
      <c r="B245" s="467"/>
      <c r="C245" s="467"/>
      <c r="D245" s="467"/>
      <c r="E245" s="467"/>
      <c r="F245" s="467"/>
      <c r="G245" s="467"/>
      <c r="H245" s="571" t="s">
        <v>774</v>
      </c>
      <c r="I245" s="571"/>
      <c r="J245" s="571"/>
      <c r="K245" s="571"/>
      <c r="L245" s="571"/>
      <c r="M245" s="571"/>
      <c r="N245" s="571"/>
      <c r="O245" s="571"/>
      <c r="P245" s="571"/>
      <c r="Q245" s="571"/>
      <c r="R245" s="571"/>
      <c r="S245" s="571"/>
      <c r="T245" s="571"/>
      <c r="U245" s="571"/>
      <c r="V245" s="571"/>
      <c r="W245" s="571"/>
      <c r="X245" s="571"/>
      <c r="Y245" s="571"/>
      <c r="Z245" s="571"/>
      <c r="AA245" s="571"/>
      <c r="AB245" s="571"/>
      <c r="AC245" s="571"/>
      <c r="AD245" s="571"/>
      <c r="AE245" s="571"/>
      <c r="AF245" s="571"/>
      <c r="AG245" s="571"/>
      <c r="AH245" s="571"/>
      <c r="AI245" s="571"/>
      <c r="AJ245" s="571"/>
      <c r="AK245" s="571"/>
      <c r="AL245" s="571"/>
      <c r="AM245" s="571"/>
      <c r="AN245" s="571"/>
      <c r="AO245" s="571"/>
      <c r="AP245" s="571"/>
      <c r="AQ245" s="571"/>
      <c r="AR245" s="571"/>
      <c r="AS245" s="571"/>
      <c r="AT245" s="571"/>
      <c r="AU245" s="571"/>
      <c r="AV245" s="571"/>
      <c r="AW245" s="571"/>
      <c r="AX245" s="571"/>
      <c r="AY245" s="571"/>
      <c r="AZ245" s="571"/>
      <c r="BA245" s="571"/>
      <c r="BB245" s="571"/>
      <c r="BC245" s="571"/>
      <c r="BD245" s="471"/>
      <c r="BE245" s="471"/>
      <c r="BF245" s="471"/>
      <c r="BG245" s="471"/>
      <c r="BH245" s="471"/>
      <c r="BI245" s="471"/>
      <c r="BJ245" s="471"/>
      <c r="BK245" s="471"/>
      <c r="BL245" s="471"/>
      <c r="BM245" s="471"/>
      <c r="BN245" s="471"/>
      <c r="BO245" s="471"/>
      <c r="BP245" s="471"/>
      <c r="BQ245" s="471"/>
      <c r="BR245" s="471"/>
      <c r="BS245" s="471"/>
      <c r="BT245" s="471">
        <v>4</v>
      </c>
      <c r="BU245" s="471"/>
      <c r="BV245" s="471"/>
      <c r="BW245" s="471"/>
      <c r="BX245" s="471"/>
      <c r="BY245" s="471"/>
      <c r="BZ245" s="471"/>
      <c r="CA245" s="471"/>
      <c r="CB245" s="471"/>
      <c r="CC245" s="471"/>
      <c r="CD245" s="471"/>
      <c r="CE245" s="471"/>
      <c r="CF245" s="471"/>
      <c r="CG245" s="471"/>
      <c r="CH245" s="471"/>
      <c r="CI245" s="471"/>
      <c r="CJ245" s="472">
        <v>488750</v>
      </c>
      <c r="CK245" s="472"/>
      <c r="CL245" s="472"/>
      <c r="CM245" s="472"/>
      <c r="CN245" s="472"/>
      <c r="CO245" s="472"/>
      <c r="CP245" s="472"/>
      <c r="CQ245" s="472"/>
      <c r="CR245" s="472"/>
      <c r="CS245" s="472"/>
      <c r="CT245" s="472"/>
      <c r="CU245" s="472"/>
      <c r="CV245" s="472"/>
      <c r="CW245" s="472"/>
      <c r="CX245" s="472"/>
      <c r="CY245" s="472"/>
      <c r="CZ245" s="472"/>
      <c r="DA245" s="472"/>
    </row>
    <row r="246" spans="1:105" s="114" customFormat="1" ht="27.6" customHeight="1" x14ac:dyDescent="0.3">
      <c r="A246" s="467" t="s">
        <v>587</v>
      </c>
      <c r="B246" s="467"/>
      <c r="C246" s="467"/>
      <c r="D246" s="467"/>
      <c r="E246" s="467"/>
      <c r="F246" s="467"/>
      <c r="G246" s="467"/>
      <c r="H246" s="571" t="s">
        <v>709</v>
      </c>
      <c r="I246" s="571"/>
      <c r="J246" s="571"/>
      <c r="K246" s="571"/>
      <c r="L246" s="571"/>
      <c r="M246" s="571"/>
      <c r="N246" s="571"/>
      <c r="O246" s="571"/>
      <c r="P246" s="571"/>
      <c r="Q246" s="571"/>
      <c r="R246" s="571"/>
      <c r="S246" s="571"/>
      <c r="T246" s="571"/>
      <c r="U246" s="571"/>
      <c r="V246" s="571"/>
      <c r="W246" s="571"/>
      <c r="X246" s="571"/>
      <c r="Y246" s="571"/>
      <c r="Z246" s="571"/>
      <c r="AA246" s="571"/>
      <c r="AB246" s="571"/>
      <c r="AC246" s="571"/>
      <c r="AD246" s="571"/>
      <c r="AE246" s="571"/>
      <c r="AF246" s="571"/>
      <c r="AG246" s="571"/>
      <c r="AH246" s="571"/>
      <c r="AI246" s="571"/>
      <c r="AJ246" s="571"/>
      <c r="AK246" s="571"/>
      <c r="AL246" s="571"/>
      <c r="AM246" s="571"/>
      <c r="AN246" s="571"/>
      <c r="AO246" s="571"/>
      <c r="AP246" s="571"/>
      <c r="AQ246" s="571"/>
      <c r="AR246" s="571"/>
      <c r="AS246" s="571"/>
      <c r="AT246" s="571"/>
      <c r="AU246" s="571"/>
      <c r="AV246" s="571"/>
      <c r="AW246" s="571"/>
      <c r="AX246" s="571"/>
      <c r="AY246" s="571"/>
      <c r="AZ246" s="571"/>
      <c r="BA246" s="571"/>
      <c r="BB246" s="571"/>
      <c r="BC246" s="571"/>
      <c r="BD246" s="471"/>
      <c r="BE246" s="471"/>
      <c r="BF246" s="471"/>
      <c r="BG246" s="471"/>
      <c r="BH246" s="471"/>
      <c r="BI246" s="471"/>
      <c r="BJ246" s="471"/>
      <c r="BK246" s="471"/>
      <c r="BL246" s="471"/>
      <c r="BM246" s="471"/>
      <c r="BN246" s="471"/>
      <c r="BO246" s="471"/>
      <c r="BP246" s="471"/>
      <c r="BQ246" s="471"/>
      <c r="BR246" s="471"/>
      <c r="BS246" s="471"/>
      <c r="BT246" s="471">
        <v>1</v>
      </c>
      <c r="BU246" s="471"/>
      <c r="BV246" s="471"/>
      <c r="BW246" s="471"/>
      <c r="BX246" s="471"/>
      <c r="BY246" s="471"/>
      <c r="BZ246" s="471"/>
      <c r="CA246" s="471"/>
      <c r="CB246" s="471"/>
      <c r="CC246" s="471"/>
      <c r="CD246" s="471"/>
      <c r="CE246" s="471"/>
      <c r="CF246" s="471"/>
      <c r="CG246" s="471"/>
      <c r="CH246" s="471"/>
      <c r="CI246" s="471"/>
      <c r="CJ246" s="472">
        <v>11497.92</v>
      </c>
      <c r="CK246" s="472"/>
      <c r="CL246" s="472"/>
      <c r="CM246" s="472"/>
      <c r="CN246" s="472"/>
      <c r="CO246" s="472"/>
      <c r="CP246" s="472"/>
      <c r="CQ246" s="472"/>
      <c r="CR246" s="472"/>
      <c r="CS246" s="472"/>
      <c r="CT246" s="472"/>
      <c r="CU246" s="472"/>
      <c r="CV246" s="472"/>
      <c r="CW246" s="472"/>
      <c r="CX246" s="472"/>
      <c r="CY246" s="472"/>
      <c r="CZ246" s="472"/>
      <c r="DA246" s="472"/>
    </row>
    <row r="247" spans="1:105" s="114" customFormat="1" ht="27.6" customHeight="1" x14ac:dyDescent="0.3">
      <c r="A247" s="467" t="s">
        <v>588</v>
      </c>
      <c r="B247" s="467"/>
      <c r="C247" s="467"/>
      <c r="D247" s="467"/>
      <c r="E247" s="467"/>
      <c r="F247" s="467"/>
      <c r="G247" s="467"/>
      <c r="H247" s="571" t="s">
        <v>704</v>
      </c>
      <c r="I247" s="571"/>
      <c r="J247" s="571"/>
      <c r="K247" s="571"/>
      <c r="L247" s="571"/>
      <c r="M247" s="571"/>
      <c r="N247" s="571"/>
      <c r="O247" s="571"/>
      <c r="P247" s="571"/>
      <c r="Q247" s="571"/>
      <c r="R247" s="571"/>
      <c r="S247" s="571"/>
      <c r="T247" s="571"/>
      <c r="U247" s="571"/>
      <c r="V247" s="571"/>
      <c r="W247" s="571"/>
      <c r="X247" s="571"/>
      <c r="Y247" s="571"/>
      <c r="Z247" s="571"/>
      <c r="AA247" s="571"/>
      <c r="AB247" s="571"/>
      <c r="AC247" s="571"/>
      <c r="AD247" s="571"/>
      <c r="AE247" s="571"/>
      <c r="AF247" s="571"/>
      <c r="AG247" s="571"/>
      <c r="AH247" s="571"/>
      <c r="AI247" s="571"/>
      <c r="AJ247" s="571"/>
      <c r="AK247" s="571"/>
      <c r="AL247" s="571"/>
      <c r="AM247" s="571"/>
      <c r="AN247" s="571"/>
      <c r="AO247" s="571"/>
      <c r="AP247" s="571"/>
      <c r="AQ247" s="571"/>
      <c r="AR247" s="571"/>
      <c r="AS247" s="571"/>
      <c r="AT247" s="571"/>
      <c r="AU247" s="571"/>
      <c r="AV247" s="571"/>
      <c r="AW247" s="571"/>
      <c r="AX247" s="571"/>
      <c r="AY247" s="571"/>
      <c r="AZ247" s="571"/>
      <c r="BA247" s="571"/>
      <c r="BB247" s="571"/>
      <c r="BC247" s="571"/>
      <c r="BD247" s="471"/>
      <c r="BE247" s="471"/>
      <c r="BF247" s="471"/>
      <c r="BG247" s="471"/>
      <c r="BH247" s="471"/>
      <c r="BI247" s="471"/>
      <c r="BJ247" s="471"/>
      <c r="BK247" s="471"/>
      <c r="BL247" s="471"/>
      <c r="BM247" s="471"/>
      <c r="BN247" s="471"/>
      <c r="BO247" s="471"/>
      <c r="BP247" s="471"/>
      <c r="BQ247" s="471"/>
      <c r="BR247" s="471"/>
      <c r="BS247" s="471"/>
      <c r="BT247" s="471"/>
      <c r="BU247" s="471"/>
      <c r="BV247" s="471"/>
      <c r="BW247" s="471"/>
      <c r="BX247" s="471"/>
      <c r="BY247" s="471"/>
      <c r="BZ247" s="471"/>
      <c r="CA247" s="471"/>
      <c r="CB247" s="471"/>
      <c r="CC247" s="471"/>
      <c r="CD247" s="471"/>
      <c r="CE247" s="471"/>
      <c r="CF247" s="471"/>
      <c r="CG247" s="471"/>
      <c r="CH247" s="471"/>
      <c r="CI247" s="471"/>
      <c r="CJ247" s="472">
        <v>4000</v>
      </c>
      <c r="CK247" s="472"/>
      <c r="CL247" s="472"/>
      <c r="CM247" s="472"/>
      <c r="CN247" s="472"/>
      <c r="CO247" s="472"/>
      <c r="CP247" s="472"/>
      <c r="CQ247" s="472"/>
      <c r="CR247" s="472"/>
      <c r="CS247" s="472"/>
      <c r="CT247" s="472"/>
      <c r="CU247" s="472"/>
      <c r="CV247" s="472"/>
      <c r="CW247" s="472"/>
      <c r="CX247" s="472"/>
      <c r="CY247" s="472"/>
      <c r="CZ247" s="472"/>
      <c r="DA247" s="472"/>
    </row>
    <row r="248" spans="1:105" s="114" customFormat="1" ht="27.6" customHeight="1" x14ac:dyDescent="0.3">
      <c r="A248" s="467" t="s">
        <v>589</v>
      </c>
      <c r="B248" s="467"/>
      <c r="C248" s="467"/>
      <c r="D248" s="467"/>
      <c r="E248" s="467"/>
      <c r="F248" s="467"/>
      <c r="G248" s="467"/>
      <c r="H248" s="571" t="s">
        <v>697</v>
      </c>
      <c r="I248" s="571"/>
      <c r="J248" s="571"/>
      <c r="K248" s="571"/>
      <c r="L248" s="571"/>
      <c r="M248" s="571"/>
      <c r="N248" s="571"/>
      <c r="O248" s="571"/>
      <c r="P248" s="571"/>
      <c r="Q248" s="571"/>
      <c r="R248" s="571"/>
      <c r="S248" s="571"/>
      <c r="T248" s="571"/>
      <c r="U248" s="571"/>
      <c r="V248" s="571"/>
      <c r="W248" s="571"/>
      <c r="X248" s="571"/>
      <c r="Y248" s="571"/>
      <c r="Z248" s="571"/>
      <c r="AA248" s="571"/>
      <c r="AB248" s="571"/>
      <c r="AC248" s="571"/>
      <c r="AD248" s="571"/>
      <c r="AE248" s="571"/>
      <c r="AF248" s="571"/>
      <c r="AG248" s="571"/>
      <c r="AH248" s="571"/>
      <c r="AI248" s="571"/>
      <c r="AJ248" s="571"/>
      <c r="AK248" s="571"/>
      <c r="AL248" s="571"/>
      <c r="AM248" s="571"/>
      <c r="AN248" s="571"/>
      <c r="AO248" s="571"/>
      <c r="AP248" s="571"/>
      <c r="AQ248" s="571"/>
      <c r="AR248" s="571"/>
      <c r="AS248" s="571"/>
      <c r="AT248" s="571"/>
      <c r="AU248" s="571"/>
      <c r="AV248" s="571"/>
      <c r="AW248" s="571"/>
      <c r="AX248" s="571"/>
      <c r="AY248" s="571"/>
      <c r="AZ248" s="571"/>
      <c r="BA248" s="571"/>
      <c r="BB248" s="571"/>
      <c r="BC248" s="571"/>
      <c r="BD248" s="471"/>
      <c r="BE248" s="471"/>
      <c r="BF248" s="471"/>
      <c r="BG248" s="471"/>
      <c r="BH248" s="471"/>
      <c r="BI248" s="471"/>
      <c r="BJ248" s="471"/>
      <c r="BK248" s="471"/>
      <c r="BL248" s="471"/>
      <c r="BM248" s="471"/>
      <c r="BN248" s="471"/>
      <c r="BO248" s="471"/>
      <c r="BP248" s="471"/>
      <c r="BQ248" s="471"/>
      <c r="BR248" s="471"/>
      <c r="BS248" s="471"/>
      <c r="BT248" s="471">
        <v>2</v>
      </c>
      <c r="BU248" s="471"/>
      <c r="BV248" s="471"/>
      <c r="BW248" s="471"/>
      <c r="BX248" s="471"/>
      <c r="BY248" s="471"/>
      <c r="BZ248" s="471"/>
      <c r="CA248" s="471"/>
      <c r="CB248" s="471"/>
      <c r="CC248" s="471"/>
      <c r="CD248" s="471"/>
      <c r="CE248" s="471"/>
      <c r="CF248" s="471"/>
      <c r="CG248" s="471"/>
      <c r="CH248" s="471"/>
      <c r="CI248" s="471"/>
      <c r="CJ248" s="472">
        <v>6391.33</v>
      </c>
      <c r="CK248" s="472"/>
      <c r="CL248" s="472"/>
      <c r="CM248" s="472"/>
      <c r="CN248" s="472"/>
      <c r="CO248" s="472"/>
      <c r="CP248" s="472"/>
      <c r="CQ248" s="472"/>
      <c r="CR248" s="472"/>
      <c r="CS248" s="472"/>
      <c r="CT248" s="472"/>
      <c r="CU248" s="472"/>
      <c r="CV248" s="472"/>
      <c r="CW248" s="472"/>
      <c r="CX248" s="472"/>
      <c r="CY248" s="472"/>
      <c r="CZ248" s="472"/>
      <c r="DA248" s="472"/>
    </row>
    <row r="249" spans="1:105" s="114" customFormat="1" ht="27.6" customHeight="1" x14ac:dyDescent="0.3">
      <c r="A249" s="467" t="s">
        <v>590</v>
      </c>
      <c r="B249" s="467"/>
      <c r="C249" s="467"/>
      <c r="D249" s="467"/>
      <c r="E249" s="467"/>
      <c r="F249" s="467"/>
      <c r="G249" s="467"/>
      <c r="H249" s="571" t="s">
        <v>705</v>
      </c>
      <c r="I249" s="571"/>
      <c r="J249" s="571"/>
      <c r="K249" s="571"/>
      <c r="L249" s="571"/>
      <c r="M249" s="571"/>
      <c r="N249" s="571"/>
      <c r="O249" s="571"/>
      <c r="P249" s="571"/>
      <c r="Q249" s="571"/>
      <c r="R249" s="571"/>
      <c r="S249" s="571"/>
      <c r="T249" s="571"/>
      <c r="U249" s="571"/>
      <c r="V249" s="571"/>
      <c r="W249" s="571"/>
      <c r="X249" s="571"/>
      <c r="Y249" s="571"/>
      <c r="Z249" s="571"/>
      <c r="AA249" s="571"/>
      <c r="AB249" s="571"/>
      <c r="AC249" s="571"/>
      <c r="AD249" s="571"/>
      <c r="AE249" s="571"/>
      <c r="AF249" s="571"/>
      <c r="AG249" s="571"/>
      <c r="AH249" s="571"/>
      <c r="AI249" s="571"/>
      <c r="AJ249" s="571"/>
      <c r="AK249" s="571"/>
      <c r="AL249" s="571"/>
      <c r="AM249" s="571"/>
      <c r="AN249" s="571"/>
      <c r="AO249" s="571"/>
      <c r="AP249" s="571"/>
      <c r="AQ249" s="571"/>
      <c r="AR249" s="571"/>
      <c r="AS249" s="571"/>
      <c r="AT249" s="571"/>
      <c r="AU249" s="571"/>
      <c r="AV249" s="571"/>
      <c r="AW249" s="571"/>
      <c r="AX249" s="571"/>
      <c r="AY249" s="571"/>
      <c r="AZ249" s="571"/>
      <c r="BA249" s="571"/>
      <c r="BB249" s="571"/>
      <c r="BC249" s="571"/>
      <c r="BD249" s="471"/>
      <c r="BE249" s="471"/>
      <c r="BF249" s="471"/>
      <c r="BG249" s="471"/>
      <c r="BH249" s="471"/>
      <c r="BI249" s="471"/>
      <c r="BJ249" s="471"/>
      <c r="BK249" s="471"/>
      <c r="BL249" s="471"/>
      <c r="BM249" s="471"/>
      <c r="BN249" s="471"/>
      <c r="BO249" s="471"/>
      <c r="BP249" s="471"/>
      <c r="BQ249" s="471"/>
      <c r="BR249" s="471"/>
      <c r="BS249" s="471"/>
      <c r="BT249" s="471">
        <v>4</v>
      </c>
      <c r="BU249" s="471"/>
      <c r="BV249" s="471"/>
      <c r="BW249" s="471"/>
      <c r="BX249" s="471"/>
      <c r="BY249" s="471"/>
      <c r="BZ249" s="471"/>
      <c r="CA249" s="471"/>
      <c r="CB249" s="471"/>
      <c r="CC249" s="471"/>
      <c r="CD249" s="471"/>
      <c r="CE249" s="471"/>
      <c r="CF249" s="471"/>
      <c r="CG249" s="471"/>
      <c r="CH249" s="471"/>
      <c r="CI249" s="471"/>
      <c r="CJ249" s="472">
        <f>6975+24000+16400+23000+13000+21000+3000</f>
        <v>107375</v>
      </c>
      <c r="CK249" s="472"/>
      <c r="CL249" s="472"/>
      <c r="CM249" s="472"/>
      <c r="CN249" s="472"/>
      <c r="CO249" s="472"/>
      <c r="CP249" s="472"/>
      <c r="CQ249" s="472"/>
      <c r="CR249" s="472"/>
      <c r="CS249" s="472"/>
      <c r="CT249" s="472"/>
      <c r="CU249" s="472"/>
      <c r="CV249" s="472"/>
      <c r="CW249" s="472"/>
      <c r="CX249" s="472"/>
      <c r="CY249" s="472"/>
      <c r="CZ249" s="472"/>
      <c r="DA249" s="472"/>
    </row>
    <row r="250" spans="1:105" s="114" customFormat="1" ht="39" customHeight="1" x14ac:dyDescent="0.3">
      <c r="A250" s="467" t="s">
        <v>591</v>
      </c>
      <c r="B250" s="467"/>
      <c r="C250" s="467"/>
      <c r="D250" s="467"/>
      <c r="E250" s="467"/>
      <c r="F250" s="467"/>
      <c r="G250" s="467"/>
      <c r="H250" s="571" t="s">
        <v>699</v>
      </c>
      <c r="I250" s="571"/>
      <c r="J250" s="571"/>
      <c r="K250" s="571"/>
      <c r="L250" s="571"/>
      <c r="M250" s="571"/>
      <c r="N250" s="571"/>
      <c r="O250" s="571"/>
      <c r="P250" s="571"/>
      <c r="Q250" s="571"/>
      <c r="R250" s="571"/>
      <c r="S250" s="571"/>
      <c r="T250" s="571"/>
      <c r="U250" s="571"/>
      <c r="V250" s="571"/>
      <c r="W250" s="571"/>
      <c r="X250" s="571"/>
      <c r="Y250" s="571"/>
      <c r="Z250" s="571"/>
      <c r="AA250" s="571"/>
      <c r="AB250" s="571"/>
      <c r="AC250" s="571"/>
      <c r="AD250" s="571"/>
      <c r="AE250" s="571"/>
      <c r="AF250" s="571"/>
      <c r="AG250" s="571"/>
      <c r="AH250" s="571"/>
      <c r="AI250" s="571"/>
      <c r="AJ250" s="571"/>
      <c r="AK250" s="571"/>
      <c r="AL250" s="571"/>
      <c r="AM250" s="571"/>
      <c r="AN250" s="571"/>
      <c r="AO250" s="571"/>
      <c r="AP250" s="571"/>
      <c r="AQ250" s="571"/>
      <c r="AR250" s="571"/>
      <c r="AS250" s="571"/>
      <c r="AT250" s="571"/>
      <c r="AU250" s="571"/>
      <c r="AV250" s="571"/>
      <c r="AW250" s="571"/>
      <c r="AX250" s="571"/>
      <c r="AY250" s="571"/>
      <c r="AZ250" s="571"/>
      <c r="BA250" s="571"/>
      <c r="BB250" s="571"/>
      <c r="BC250" s="571"/>
      <c r="BD250" s="471"/>
      <c r="BE250" s="471"/>
      <c r="BF250" s="471"/>
      <c r="BG250" s="471"/>
      <c r="BH250" s="471"/>
      <c r="BI250" s="471"/>
      <c r="BJ250" s="471"/>
      <c r="BK250" s="471"/>
      <c r="BL250" s="471"/>
      <c r="BM250" s="471"/>
      <c r="BN250" s="471"/>
      <c r="BO250" s="471"/>
      <c r="BP250" s="471"/>
      <c r="BQ250" s="471"/>
      <c r="BR250" s="471"/>
      <c r="BS250" s="471"/>
      <c r="BT250" s="471">
        <v>1</v>
      </c>
      <c r="BU250" s="471"/>
      <c r="BV250" s="471"/>
      <c r="BW250" s="471"/>
      <c r="BX250" s="471"/>
      <c r="BY250" s="471"/>
      <c r="BZ250" s="471"/>
      <c r="CA250" s="471"/>
      <c r="CB250" s="471"/>
      <c r="CC250" s="471"/>
      <c r="CD250" s="471"/>
      <c r="CE250" s="471"/>
      <c r="CF250" s="471"/>
      <c r="CG250" s="471"/>
      <c r="CH250" s="471"/>
      <c r="CI250" s="471"/>
      <c r="CJ250" s="472">
        <f>14450+3642</f>
        <v>18092</v>
      </c>
      <c r="CK250" s="472"/>
      <c r="CL250" s="472"/>
      <c r="CM250" s="472"/>
      <c r="CN250" s="472"/>
      <c r="CO250" s="472"/>
      <c r="CP250" s="472"/>
      <c r="CQ250" s="472"/>
      <c r="CR250" s="472"/>
      <c r="CS250" s="472"/>
      <c r="CT250" s="472"/>
      <c r="CU250" s="472"/>
      <c r="CV250" s="472"/>
      <c r="CW250" s="472"/>
      <c r="CX250" s="472"/>
      <c r="CY250" s="472"/>
      <c r="CZ250" s="472"/>
      <c r="DA250" s="472"/>
    </row>
    <row r="251" spans="1:105" s="114" customFormat="1" ht="27.6" customHeight="1" x14ac:dyDescent="0.3">
      <c r="A251" s="467" t="s">
        <v>473</v>
      </c>
      <c r="B251" s="467"/>
      <c r="C251" s="467"/>
      <c r="D251" s="467"/>
      <c r="E251" s="467"/>
      <c r="F251" s="467"/>
      <c r="G251" s="467"/>
      <c r="H251" s="571" t="s">
        <v>703</v>
      </c>
      <c r="I251" s="571"/>
      <c r="J251" s="571"/>
      <c r="K251" s="571"/>
      <c r="L251" s="571"/>
      <c r="M251" s="571"/>
      <c r="N251" s="571"/>
      <c r="O251" s="571"/>
      <c r="P251" s="571"/>
      <c r="Q251" s="571"/>
      <c r="R251" s="571"/>
      <c r="S251" s="571"/>
      <c r="T251" s="571"/>
      <c r="U251" s="571"/>
      <c r="V251" s="571"/>
      <c r="W251" s="571"/>
      <c r="X251" s="571"/>
      <c r="Y251" s="571"/>
      <c r="Z251" s="571"/>
      <c r="AA251" s="571"/>
      <c r="AB251" s="571"/>
      <c r="AC251" s="571"/>
      <c r="AD251" s="571"/>
      <c r="AE251" s="571"/>
      <c r="AF251" s="571"/>
      <c r="AG251" s="571"/>
      <c r="AH251" s="571"/>
      <c r="AI251" s="571"/>
      <c r="AJ251" s="571"/>
      <c r="AK251" s="571"/>
      <c r="AL251" s="571"/>
      <c r="AM251" s="571"/>
      <c r="AN251" s="571"/>
      <c r="AO251" s="571"/>
      <c r="AP251" s="571"/>
      <c r="AQ251" s="571"/>
      <c r="AR251" s="571"/>
      <c r="AS251" s="571"/>
      <c r="AT251" s="571"/>
      <c r="AU251" s="571"/>
      <c r="AV251" s="571"/>
      <c r="AW251" s="571"/>
      <c r="AX251" s="571"/>
      <c r="AY251" s="571"/>
      <c r="AZ251" s="571"/>
      <c r="BA251" s="571"/>
      <c r="BB251" s="571"/>
      <c r="BC251" s="571"/>
      <c r="BD251" s="471"/>
      <c r="BE251" s="471"/>
      <c r="BF251" s="471"/>
      <c r="BG251" s="471"/>
      <c r="BH251" s="471"/>
      <c r="BI251" s="471"/>
      <c r="BJ251" s="471"/>
      <c r="BK251" s="471"/>
      <c r="BL251" s="471"/>
      <c r="BM251" s="471"/>
      <c r="BN251" s="471"/>
      <c r="BO251" s="471"/>
      <c r="BP251" s="471"/>
      <c r="BQ251" s="471"/>
      <c r="BR251" s="471"/>
      <c r="BS251" s="471"/>
      <c r="BT251" s="471">
        <v>5</v>
      </c>
      <c r="BU251" s="471"/>
      <c r="BV251" s="471"/>
      <c r="BW251" s="471"/>
      <c r="BX251" s="471"/>
      <c r="BY251" s="471"/>
      <c r="BZ251" s="471"/>
      <c r="CA251" s="471"/>
      <c r="CB251" s="471"/>
      <c r="CC251" s="471"/>
      <c r="CD251" s="471"/>
      <c r="CE251" s="471"/>
      <c r="CF251" s="471"/>
      <c r="CG251" s="471"/>
      <c r="CH251" s="471"/>
      <c r="CI251" s="471"/>
      <c r="CJ251" s="472">
        <f>1800+3115+899</f>
        <v>5814</v>
      </c>
      <c r="CK251" s="472"/>
      <c r="CL251" s="472"/>
      <c r="CM251" s="472"/>
      <c r="CN251" s="472"/>
      <c r="CO251" s="472"/>
      <c r="CP251" s="472"/>
      <c r="CQ251" s="472"/>
      <c r="CR251" s="472"/>
      <c r="CS251" s="472"/>
      <c r="CT251" s="472"/>
      <c r="CU251" s="472"/>
      <c r="CV251" s="472"/>
      <c r="CW251" s="472"/>
      <c r="CX251" s="472"/>
      <c r="CY251" s="472"/>
      <c r="CZ251" s="472"/>
      <c r="DA251" s="472"/>
    </row>
    <row r="252" spans="1:105" ht="15" customHeight="1" x14ac:dyDescent="0.25">
      <c r="A252" s="467"/>
      <c r="B252" s="467"/>
      <c r="C252" s="467"/>
      <c r="D252" s="467"/>
      <c r="E252" s="467"/>
      <c r="F252" s="467"/>
      <c r="G252" s="467"/>
      <c r="H252" s="568" t="s">
        <v>261</v>
      </c>
      <c r="I252" s="569"/>
      <c r="J252" s="569"/>
      <c r="K252" s="569"/>
      <c r="L252" s="569"/>
      <c r="M252" s="569"/>
      <c r="N252" s="569"/>
      <c r="O252" s="569"/>
      <c r="P252" s="569"/>
      <c r="Q252" s="569"/>
      <c r="R252" s="569"/>
      <c r="S252" s="569"/>
      <c r="T252" s="569"/>
      <c r="U252" s="569"/>
      <c r="V252" s="569"/>
      <c r="W252" s="569"/>
      <c r="X252" s="569"/>
      <c r="Y252" s="569"/>
      <c r="Z252" s="569"/>
      <c r="AA252" s="569"/>
      <c r="AB252" s="569"/>
      <c r="AC252" s="569"/>
      <c r="AD252" s="569"/>
      <c r="AE252" s="569"/>
      <c r="AF252" s="569"/>
      <c r="AG252" s="569"/>
      <c r="AH252" s="569"/>
      <c r="AI252" s="569"/>
      <c r="AJ252" s="569"/>
      <c r="AK252" s="569"/>
      <c r="AL252" s="569"/>
      <c r="AM252" s="569"/>
      <c r="AN252" s="569"/>
      <c r="AO252" s="569"/>
      <c r="AP252" s="569"/>
      <c r="AQ252" s="569"/>
      <c r="AR252" s="569"/>
      <c r="AS252" s="569"/>
      <c r="AT252" s="569"/>
      <c r="AU252" s="569"/>
      <c r="AV252" s="569"/>
      <c r="AW252" s="569"/>
      <c r="AX252" s="569"/>
      <c r="AY252" s="569"/>
      <c r="AZ252" s="569"/>
      <c r="BA252" s="569"/>
      <c r="BB252" s="569"/>
      <c r="BC252" s="569"/>
      <c r="BD252" s="569"/>
      <c r="BE252" s="569"/>
      <c r="BF252" s="569"/>
      <c r="BG252" s="569"/>
      <c r="BH252" s="569"/>
      <c r="BI252" s="569"/>
      <c r="BJ252" s="569"/>
      <c r="BK252" s="569"/>
      <c r="BL252" s="569"/>
      <c r="BM252" s="569"/>
      <c r="BN252" s="569"/>
      <c r="BO252" s="569"/>
      <c r="BP252" s="569"/>
      <c r="BQ252" s="569"/>
      <c r="BR252" s="569"/>
      <c r="BS252" s="570"/>
      <c r="BT252" s="471" t="s">
        <v>7</v>
      </c>
      <c r="BU252" s="471"/>
      <c r="BV252" s="471"/>
      <c r="BW252" s="471"/>
      <c r="BX252" s="471"/>
      <c r="BY252" s="471"/>
      <c r="BZ252" s="471"/>
      <c r="CA252" s="471"/>
      <c r="CB252" s="471"/>
      <c r="CC252" s="471"/>
      <c r="CD252" s="471"/>
      <c r="CE252" s="471"/>
      <c r="CF252" s="471"/>
      <c r="CG252" s="471"/>
      <c r="CH252" s="471"/>
      <c r="CI252" s="471"/>
      <c r="CJ252" s="493">
        <f>SUM(CJ235:CJ251)</f>
        <v>1171835.75</v>
      </c>
      <c r="CK252" s="494"/>
      <c r="CL252" s="494"/>
      <c r="CM252" s="494"/>
      <c r="CN252" s="494"/>
      <c r="CO252" s="494"/>
      <c r="CP252" s="494"/>
      <c r="CQ252" s="494"/>
      <c r="CR252" s="494"/>
      <c r="CS252" s="494"/>
      <c r="CT252" s="494"/>
      <c r="CU252" s="494"/>
      <c r="CV252" s="494"/>
      <c r="CW252" s="494"/>
      <c r="CX252" s="494"/>
      <c r="CY252" s="494"/>
      <c r="CZ252" s="494"/>
      <c r="DA252" s="494"/>
    </row>
    <row r="254" spans="1:105" s="109" customFormat="1" ht="28.5" customHeight="1" x14ac:dyDescent="0.25">
      <c r="A254" s="544" t="s">
        <v>334</v>
      </c>
      <c r="B254" s="544"/>
      <c r="C254" s="544"/>
      <c r="D254" s="544"/>
      <c r="E254" s="544"/>
      <c r="F254" s="544"/>
      <c r="G254" s="544"/>
      <c r="H254" s="544"/>
      <c r="I254" s="544"/>
      <c r="J254" s="544"/>
      <c r="K254" s="544"/>
      <c r="L254" s="544"/>
      <c r="M254" s="544"/>
      <c r="N254" s="544"/>
      <c r="O254" s="544"/>
      <c r="P254" s="544"/>
      <c r="Q254" s="544"/>
      <c r="R254" s="544"/>
      <c r="S254" s="544"/>
      <c r="T254" s="544"/>
      <c r="U254" s="544"/>
      <c r="V254" s="544"/>
      <c r="W254" s="544"/>
      <c r="X254" s="544"/>
      <c r="Y254" s="544"/>
      <c r="Z254" s="544"/>
      <c r="AA254" s="544"/>
      <c r="AB254" s="544"/>
      <c r="AC254" s="544"/>
      <c r="AD254" s="544"/>
      <c r="AE254" s="544"/>
      <c r="AF254" s="544"/>
      <c r="AG254" s="544"/>
      <c r="AH254" s="544"/>
      <c r="AI254" s="544"/>
      <c r="AJ254" s="544"/>
      <c r="AK254" s="544"/>
      <c r="AL254" s="544"/>
      <c r="AM254" s="544"/>
      <c r="AN254" s="544"/>
      <c r="AO254" s="544"/>
      <c r="AP254" s="544"/>
      <c r="AQ254" s="544"/>
      <c r="AR254" s="544"/>
      <c r="AS254" s="544"/>
      <c r="AT254" s="544"/>
      <c r="AU254" s="544"/>
      <c r="AV254" s="544"/>
      <c r="AW254" s="544"/>
      <c r="AX254" s="544"/>
      <c r="AY254" s="544"/>
      <c r="AZ254" s="544"/>
      <c r="BA254" s="544"/>
      <c r="BB254" s="544"/>
      <c r="BC254" s="544"/>
      <c r="BD254" s="544"/>
      <c r="BE254" s="544"/>
      <c r="BF254" s="544"/>
      <c r="BG254" s="544"/>
      <c r="BH254" s="544"/>
      <c r="BI254" s="544"/>
      <c r="BJ254" s="544"/>
      <c r="BK254" s="544"/>
      <c r="BL254" s="544"/>
      <c r="BM254" s="544"/>
      <c r="BN254" s="544"/>
      <c r="BO254" s="544"/>
      <c r="BP254" s="544"/>
      <c r="BQ254" s="544"/>
      <c r="BR254" s="544"/>
      <c r="BS254" s="544"/>
      <c r="BT254" s="544"/>
      <c r="BU254" s="544"/>
      <c r="BV254" s="544"/>
      <c r="BW254" s="544"/>
      <c r="BX254" s="544"/>
      <c r="BY254" s="544"/>
      <c r="BZ254" s="544"/>
      <c r="CA254" s="544"/>
      <c r="CB254" s="544"/>
      <c r="CC254" s="544"/>
      <c r="CD254" s="544"/>
      <c r="CE254" s="544"/>
      <c r="CF254" s="544"/>
      <c r="CG254" s="544"/>
      <c r="CH254" s="544"/>
      <c r="CI254" s="544"/>
      <c r="CJ254" s="544"/>
      <c r="CK254" s="544"/>
      <c r="CL254" s="544"/>
      <c r="CM254" s="544"/>
      <c r="CN254" s="544"/>
      <c r="CO254" s="544"/>
      <c r="CP254" s="544"/>
      <c r="CQ254" s="544"/>
      <c r="CR254" s="544"/>
      <c r="CS254" s="544"/>
      <c r="CT254" s="544"/>
      <c r="CU254" s="544"/>
      <c r="CV254" s="544"/>
      <c r="CW254" s="544"/>
      <c r="CX254" s="544"/>
      <c r="CY254" s="544"/>
      <c r="CZ254" s="544"/>
      <c r="DA254" s="544"/>
    </row>
    <row r="255" spans="1:105" s="170" customFormat="1" ht="15" customHeight="1" x14ac:dyDescent="0.25">
      <c r="A255" s="172"/>
      <c r="B255" s="172"/>
      <c r="C255" s="172"/>
      <c r="D255" s="172"/>
      <c r="E255" s="172"/>
      <c r="F255" s="172"/>
      <c r="G255" s="172"/>
      <c r="H255" s="172"/>
      <c r="I255" s="172"/>
      <c r="J255" s="172"/>
      <c r="K255" s="172"/>
      <c r="L255" s="172"/>
      <c r="M255" s="172"/>
      <c r="N255" s="172"/>
      <c r="O255" s="172"/>
      <c r="P255" s="172"/>
      <c r="Q255" s="172"/>
      <c r="R255" s="172"/>
      <c r="S255" s="172"/>
      <c r="T255" s="172"/>
      <c r="U255" s="172"/>
      <c r="V255" s="172"/>
      <c r="W255" s="172"/>
      <c r="X255" s="172"/>
      <c r="Y255" s="172"/>
      <c r="Z255" s="172"/>
      <c r="AA255" s="172"/>
      <c r="AB255" s="172"/>
      <c r="AC255" s="172"/>
      <c r="AD255" s="172"/>
      <c r="AE255" s="172"/>
      <c r="AF255" s="172"/>
      <c r="AG255" s="172"/>
      <c r="AH255" s="172"/>
      <c r="AI255" s="172"/>
      <c r="AJ255" s="172"/>
      <c r="AK255" s="172"/>
      <c r="AL255" s="172"/>
      <c r="AM255" s="172"/>
      <c r="AN255" s="172"/>
      <c r="AO255" s="172"/>
      <c r="AP255" s="172"/>
      <c r="AQ255" s="172"/>
      <c r="AR255" s="172"/>
      <c r="AS255" s="172"/>
      <c r="AT255" s="172"/>
      <c r="AU255" s="172"/>
      <c r="AV255" s="172"/>
      <c r="AW255" s="172"/>
      <c r="AX255" s="172"/>
      <c r="AY255" s="172"/>
      <c r="AZ255" s="172"/>
      <c r="BA255" s="172"/>
      <c r="BB255" s="172"/>
      <c r="BC255" s="172"/>
      <c r="BD255" s="172"/>
      <c r="BE255" s="172"/>
      <c r="BF255" s="172"/>
      <c r="BG255" s="172"/>
      <c r="BH255" s="172"/>
      <c r="BI255" s="172"/>
      <c r="BJ255" s="172"/>
      <c r="BK255" s="172"/>
      <c r="BL255" s="172"/>
      <c r="BM255" s="172"/>
      <c r="BN255" s="172"/>
      <c r="BO255" s="172"/>
      <c r="BP255" s="172"/>
      <c r="BQ255" s="172"/>
      <c r="BR255" s="172"/>
      <c r="BS255" s="172"/>
      <c r="BT255" s="172"/>
      <c r="BU255" s="172"/>
      <c r="BV255" s="172"/>
      <c r="BW255" s="172"/>
      <c r="BX255" s="172"/>
      <c r="BY255" s="172"/>
      <c r="BZ255" s="172"/>
      <c r="CA255" s="172"/>
      <c r="CB255" s="172"/>
      <c r="CC255" s="172"/>
      <c r="CD255" s="172"/>
      <c r="CE255" s="172"/>
      <c r="CF255" s="172"/>
      <c r="CG255" s="172"/>
      <c r="CH255" s="172"/>
      <c r="CI255" s="172"/>
      <c r="CJ255" s="172"/>
      <c r="CK255" s="172"/>
      <c r="CL255" s="172"/>
      <c r="CM255" s="172"/>
      <c r="CN255" s="172"/>
      <c r="CO255" s="172"/>
      <c r="CP255" s="172"/>
      <c r="CQ255" s="172"/>
      <c r="CR255" s="172"/>
      <c r="CS255" s="172"/>
      <c r="CT255" s="172"/>
      <c r="CU255" s="172"/>
      <c r="CV255" s="172"/>
      <c r="CW255" s="172"/>
      <c r="CX255" s="172"/>
      <c r="CY255" s="172"/>
      <c r="CZ255" s="172"/>
      <c r="DA255" s="172"/>
    </row>
    <row r="256" spans="1:105" ht="12" customHeight="1" x14ac:dyDescent="0.25">
      <c r="A256" s="170" t="s">
        <v>248</v>
      </c>
      <c r="B256" s="170"/>
      <c r="C256" s="170"/>
      <c r="D256" s="170"/>
      <c r="E256" s="170"/>
      <c r="F256" s="170"/>
      <c r="G256" s="170"/>
      <c r="H256" s="170"/>
      <c r="I256" s="170"/>
      <c r="J256" s="170"/>
      <c r="K256" s="170"/>
      <c r="L256" s="170"/>
      <c r="M256" s="170"/>
      <c r="N256" s="170"/>
      <c r="O256" s="170"/>
      <c r="P256" s="170"/>
      <c r="Q256" s="170"/>
      <c r="R256" s="170"/>
      <c r="S256" s="170"/>
      <c r="T256" s="170"/>
      <c r="U256" s="170"/>
      <c r="V256" s="170"/>
      <c r="W256" s="170"/>
      <c r="X256" s="475" t="s">
        <v>521</v>
      </c>
      <c r="Y256" s="475"/>
      <c r="Z256" s="475"/>
      <c r="AA256" s="475"/>
      <c r="AB256" s="475"/>
      <c r="AC256" s="475"/>
      <c r="AD256" s="475"/>
      <c r="AE256" s="475"/>
      <c r="AF256" s="475"/>
      <c r="AG256" s="475"/>
      <c r="AH256" s="475"/>
      <c r="AI256" s="475"/>
      <c r="AJ256" s="475"/>
      <c r="AK256" s="475"/>
      <c r="AL256" s="475"/>
      <c r="AM256" s="475"/>
      <c r="AN256" s="475"/>
      <c r="AO256" s="475"/>
      <c r="AP256" s="475"/>
      <c r="AQ256" s="475"/>
      <c r="AR256" s="475"/>
      <c r="AS256" s="475"/>
      <c r="AT256" s="475"/>
      <c r="AU256" s="475"/>
      <c r="AV256" s="475"/>
      <c r="AW256" s="475"/>
      <c r="AX256" s="475"/>
      <c r="AY256" s="475"/>
      <c r="AZ256" s="475"/>
      <c r="BA256" s="475"/>
      <c r="BB256" s="475"/>
      <c r="BC256" s="475"/>
      <c r="BD256" s="475"/>
      <c r="BE256" s="475"/>
      <c r="BF256" s="475"/>
      <c r="BG256" s="475"/>
      <c r="BH256" s="475"/>
      <c r="BI256" s="475"/>
      <c r="BJ256" s="475"/>
      <c r="BK256" s="475"/>
      <c r="BL256" s="475"/>
      <c r="BM256" s="475"/>
      <c r="BN256" s="475"/>
      <c r="BO256" s="475"/>
      <c r="BP256" s="475"/>
      <c r="BQ256" s="475"/>
      <c r="BR256" s="475"/>
      <c r="BS256" s="475"/>
      <c r="BT256" s="475"/>
      <c r="BU256" s="475"/>
      <c r="BV256" s="475"/>
      <c r="BW256" s="475"/>
      <c r="BX256" s="475"/>
      <c r="BY256" s="475"/>
      <c r="BZ256" s="475"/>
      <c r="CA256" s="475"/>
      <c r="CB256" s="475"/>
      <c r="CC256" s="475"/>
      <c r="CD256" s="475"/>
      <c r="CE256" s="475"/>
      <c r="CF256" s="475"/>
      <c r="CG256" s="475"/>
      <c r="CH256" s="475"/>
      <c r="CI256" s="475"/>
      <c r="CJ256" s="475"/>
      <c r="CK256" s="475"/>
      <c r="CL256" s="475"/>
      <c r="CM256" s="475"/>
      <c r="CN256" s="475"/>
      <c r="CO256" s="475"/>
      <c r="CP256" s="475"/>
      <c r="CQ256" s="475"/>
      <c r="CR256" s="475"/>
      <c r="CS256" s="475"/>
      <c r="CT256" s="475"/>
      <c r="CU256" s="475"/>
      <c r="CV256" s="475"/>
      <c r="CW256" s="475"/>
      <c r="CX256" s="475"/>
      <c r="CY256" s="475"/>
      <c r="CZ256" s="475"/>
      <c r="DA256" s="475"/>
    </row>
    <row r="257" spans="1:105" ht="4.2" customHeight="1" x14ac:dyDescent="0.25">
      <c r="A257" s="170"/>
      <c r="B257" s="170"/>
      <c r="C257" s="170"/>
      <c r="D257" s="170"/>
      <c r="E257" s="170"/>
      <c r="F257" s="170"/>
      <c r="G257" s="170"/>
      <c r="H257" s="170"/>
      <c r="I257" s="170"/>
      <c r="J257" s="170"/>
      <c r="K257" s="170"/>
      <c r="L257" s="170"/>
      <c r="M257" s="170"/>
      <c r="N257" s="170"/>
      <c r="O257" s="170"/>
      <c r="P257" s="170"/>
      <c r="Q257" s="170"/>
      <c r="R257" s="170"/>
      <c r="S257" s="170"/>
      <c r="T257" s="170"/>
      <c r="U257" s="170"/>
      <c r="V257" s="170"/>
      <c r="W257" s="170"/>
      <c r="X257" s="110"/>
      <c r="Y257" s="110"/>
      <c r="Z257" s="110"/>
      <c r="AA257" s="110"/>
      <c r="AB257" s="110"/>
      <c r="AC257" s="110"/>
      <c r="AD257" s="110"/>
      <c r="AE257" s="110"/>
      <c r="AF257" s="110"/>
      <c r="AG257" s="110"/>
      <c r="AH257" s="110"/>
      <c r="AI257" s="110"/>
      <c r="AJ257" s="110"/>
      <c r="AK257" s="110"/>
      <c r="AL257" s="110"/>
      <c r="AM257" s="110"/>
      <c r="AN257" s="110"/>
      <c r="AO257" s="110"/>
      <c r="AP257" s="110"/>
      <c r="AQ257" s="110"/>
      <c r="AR257" s="110"/>
      <c r="AS257" s="110"/>
      <c r="AT257" s="110"/>
      <c r="AU257" s="110"/>
      <c r="AV257" s="110"/>
      <c r="AW257" s="110"/>
      <c r="AX257" s="110"/>
      <c r="AY257" s="110"/>
      <c r="AZ257" s="110"/>
      <c r="BA257" s="110"/>
      <c r="BB257" s="110"/>
      <c r="BC257" s="110"/>
      <c r="BD257" s="110"/>
      <c r="BE257" s="110"/>
      <c r="BF257" s="110"/>
      <c r="BG257" s="110"/>
      <c r="BH257" s="110"/>
      <c r="BI257" s="110"/>
      <c r="BJ257" s="110"/>
      <c r="BK257" s="110"/>
      <c r="BL257" s="110"/>
      <c r="BM257" s="110"/>
      <c r="BN257" s="110"/>
      <c r="BO257" s="110"/>
      <c r="BP257" s="110"/>
      <c r="BQ257" s="110"/>
      <c r="BR257" s="110"/>
      <c r="BS257" s="110"/>
      <c r="BT257" s="110"/>
      <c r="BU257" s="110"/>
      <c r="BV257" s="110"/>
      <c r="BW257" s="110"/>
      <c r="BX257" s="110"/>
      <c r="BY257" s="110"/>
      <c r="BZ257" s="110"/>
      <c r="CA257" s="110"/>
      <c r="CB257" s="110"/>
      <c r="CC257" s="110"/>
      <c r="CD257" s="110"/>
      <c r="CE257" s="110"/>
      <c r="CF257" s="110"/>
      <c r="CG257" s="110"/>
      <c r="CH257" s="110"/>
      <c r="CI257" s="110"/>
      <c r="CJ257" s="110"/>
      <c r="CK257" s="110"/>
      <c r="CL257" s="110"/>
      <c r="CM257" s="110"/>
      <c r="CN257" s="110"/>
      <c r="CO257" s="110"/>
      <c r="CP257" s="110"/>
      <c r="CQ257" s="110"/>
      <c r="CR257" s="110"/>
      <c r="CS257" s="110"/>
      <c r="CT257" s="110"/>
      <c r="CU257" s="110"/>
      <c r="CV257" s="110"/>
      <c r="CW257" s="110"/>
      <c r="CX257" s="110"/>
      <c r="CY257" s="110"/>
      <c r="CZ257" s="110"/>
      <c r="DA257" s="110"/>
    </row>
    <row r="258" spans="1:105" ht="12" customHeight="1" x14ac:dyDescent="0.25">
      <c r="A258" s="476" t="s">
        <v>249</v>
      </c>
      <c r="B258" s="476"/>
      <c r="C258" s="476"/>
      <c r="D258" s="476"/>
      <c r="E258" s="476"/>
      <c r="F258" s="476"/>
      <c r="G258" s="476"/>
      <c r="H258" s="476"/>
      <c r="I258" s="476"/>
      <c r="J258" s="476"/>
      <c r="K258" s="476"/>
      <c r="L258" s="476"/>
      <c r="M258" s="476"/>
      <c r="N258" s="476"/>
      <c r="O258" s="476"/>
      <c r="P258" s="476"/>
      <c r="Q258" s="476"/>
      <c r="R258" s="476"/>
      <c r="S258" s="476"/>
      <c r="T258" s="476"/>
      <c r="U258" s="476"/>
      <c r="V258" s="476"/>
      <c r="W258" s="476"/>
      <c r="X258" s="476"/>
      <c r="Y258" s="476"/>
      <c r="Z258" s="476"/>
      <c r="AA258" s="476"/>
      <c r="AB258" s="476"/>
      <c r="AC258" s="476"/>
      <c r="AD258" s="476"/>
      <c r="AE258" s="476"/>
      <c r="AF258" s="476"/>
      <c r="AG258" s="476"/>
      <c r="AH258" s="476"/>
      <c r="AI258" s="476"/>
      <c r="AJ258" s="476"/>
      <c r="AK258" s="476"/>
      <c r="AL258" s="476"/>
      <c r="AM258" s="476"/>
      <c r="AN258" s="476"/>
      <c r="AO258" s="476"/>
      <c r="AP258" s="477" t="s">
        <v>670</v>
      </c>
      <c r="AQ258" s="477"/>
      <c r="AR258" s="477"/>
      <c r="AS258" s="477"/>
      <c r="AT258" s="477"/>
      <c r="AU258" s="477"/>
      <c r="AV258" s="477"/>
      <c r="AW258" s="477"/>
      <c r="AX258" s="477"/>
      <c r="AY258" s="477"/>
      <c r="AZ258" s="477"/>
      <c r="BA258" s="477"/>
      <c r="BB258" s="477"/>
      <c r="BC258" s="477"/>
      <c r="BD258" s="477"/>
      <c r="BE258" s="477"/>
      <c r="BF258" s="477"/>
      <c r="BG258" s="477"/>
      <c r="BH258" s="477"/>
      <c r="BI258" s="477"/>
      <c r="BJ258" s="477"/>
      <c r="BK258" s="477"/>
      <c r="BL258" s="477"/>
      <c r="BM258" s="477"/>
      <c r="BN258" s="477"/>
      <c r="BO258" s="477"/>
      <c r="BP258" s="477"/>
      <c r="BQ258" s="477"/>
      <c r="BR258" s="477"/>
      <c r="BS258" s="477"/>
      <c r="BT258" s="477"/>
      <c r="BU258" s="477"/>
      <c r="BV258" s="477"/>
      <c r="BW258" s="477"/>
      <c r="BX258" s="477"/>
      <c r="BY258" s="477"/>
      <c r="BZ258" s="477"/>
      <c r="CA258" s="477"/>
      <c r="CB258" s="477"/>
      <c r="CC258" s="477"/>
      <c r="CD258" s="477"/>
      <c r="CE258" s="477"/>
      <c r="CF258" s="477"/>
      <c r="CG258" s="477"/>
      <c r="CH258" s="477"/>
      <c r="CI258" s="477"/>
      <c r="CJ258" s="477"/>
      <c r="CK258" s="477"/>
      <c r="CL258" s="477"/>
      <c r="CM258" s="477"/>
      <c r="CN258" s="477"/>
      <c r="CO258" s="477"/>
      <c r="CP258" s="477"/>
      <c r="CQ258" s="477"/>
      <c r="CR258" s="477"/>
      <c r="CS258" s="477"/>
      <c r="CT258" s="477"/>
      <c r="CU258" s="477"/>
      <c r="CV258" s="477"/>
      <c r="CW258" s="477"/>
      <c r="CX258" s="477"/>
      <c r="CY258" s="477"/>
      <c r="CZ258" s="477"/>
      <c r="DA258" s="477"/>
    </row>
    <row r="259" spans="1:105" ht="10.5" customHeight="1" x14ac:dyDescent="0.25"/>
    <row r="260" spans="1:105" s="112" customFormat="1" ht="30" customHeight="1" x14ac:dyDescent="0.3">
      <c r="A260" s="478" t="s">
        <v>251</v>
      </c>
      <c r="B260" s="479"/>
      <c r="C260" s="479"/>
      <c r="D260" s="479"/>
      <c r="E260" s="479"/>
      <c r="F260" s="479"/>
      <c r="G260" s="480"/>
      <c r="H260" s="478" t="s">
        <v>303</v>
      </c>
      <c r="I260" s="479"/>
      <c r="J260" s="479"/>
      <c r="K260" s="479"/>
      <c r="L260" s="479"/>
      <c r="M260" s="479"/>
      <c r="N260" s="479"/>
      <c r="O260" s="479"/>
      <c r="P260" s="479"/>
      <c r="Q260" s="479"/>
      <c r="R260" s="479"/>
      <c r="S260" s="479"/>
      <c r="T260" s="479"/>
      <c r="U260" s="479"/>
      <c r="V260" s="479"/>
      <c r="W260" s="479"/>
      <c r="X260" s="479"/>
      <c r="Y260" s="479"/>
      <c r="Z260" s="479"/>
      <c r="AA260" s="479"/>
      <c r="AB260" s="479"/>
      <c r="AC260" s="479"/>
      <c r="AD260" s="479"/>
      <c r="AE260" s="479"/>
      <c r="AF260" s="479"/>
      <c r="AG260" s="479"/>
      <c r="AH260" s="479"/>
      <c r="AI260" s="479"/>
      <c r="AJ260" s="479"/>
      <c r="AK260" s="479"/>
      <c r="AL260" s="479"/>
      <c r="AM260" s="479"/>
      <c r="AN260" s="479"/>
      <c r="AO260" s="479"/>
      <c r="AP260" s="479"/>
      <c r="AQ260" s="479"/>
      <c r="AR260" s="479"/>
      <c r="AS260" s="479"/>
      <c r="AT260" s="479"/>
      <c r="AU260" s="479"/>
      <c r="AV260" s="479"/>
      <c r="AW260" s="479"/>
      <c r="AX260" s="479"/>
      <c r="AY260" s="479"/>
      <c r="AZ260" s="479"/>
      <c r="BA260" s="479"/>
      <c r="BB260" s="479"/>
      <c r="BC260" s="480"/>
      <c r="BD260" s="478" t="s">
        <v>325</v>
      </c>
      <c r="BE260" s="479"/>
      <c r="BF260" s="479"/>
      <c r="BG260" s="479"/>
      <c r="BH260" s="479"/>
      <c r="BI260" s="479"/>
      <c r="BJ260" s="479"/>
      <c r="BK260" s="479"/>
      <c r="BL260" s="479"/>
      <c r="BM260" s="479"/>
      <c r="BN260" s="479"/>
      <c r="BO260" s="479"/>
      <c r="BP260" s="479"/>
      <c r="BQ260" s="479"/>
      <c r="BR260" s="479"/>
      <c r="BS260" s="480"/>
      <c r="BT260" s="478" t="s">
        <v>335</v>
      </c>
      <c r="BU260" s="479"/>
      <c r="BV260" s="479"/>
      <c r="BW260" s="479"/>
      <c r="BX260" s="479"/>
      <c r="BY260" s="479"/>
      <c r="BZ260" s="479"/>
      <c r="CA260" s="479"/>
      <c r="CB260" s="479"/>
      <c r="CC260" s="479"/>
      <c r="CD260" s="479"/>
      <c r="CE260" s="479"/>
      <c r="CF260" s="479"/>
      <c r="CG260" s="479"/>
      <c r="CH260" s="479"/>
      <c r="CI260" s="480"/>
      <c r="CJ260" s="478" t="s">
        <v>336</v>
      </c>
      <c r="CK260" s="479"/>
      <c r="CL260" s="479"/>
      <c r="CM260" s="479"/>
      <c r="CN260" s="479"/>
      <c r="CO260" s="479"/>
      <c r="CP260" s="479"/>
      <c r="CQ260" s="479"/>
      <c r="CR260" s="479"/>
      <c r="CS260" s="479"/>
      <c r="CT260" s="479"/>
      <c r="CU260" s="479"/>
      <c r="CV260" s="479"/>
      <c r="CW260" s="479"/>
      <c r="CX260" s="479"/>
      <c r="CY260" s="479"/>
      <c r="CZ260" s="479"/>
      <c r="DA260" s="480"/>
    </row>
    <row r="261" spans="1:105" s="113" customFormat="1" ht="13.2" x14ac:dyDescent="0.3">
      <c r="A261" s="491"/>
      <c r="B261" s="491"/>
      <c r="C261" s="491"/>
      <c r="D261" s="491"/>
      <c r="E261" s="491"/>
      <c r="F261" s="491"/>
      <c r="G261" s="491"/>
      <c r="H261" s="491">
        <v>1</v>
      </c>
      <c r="I261" s="491"/>
      <c r="J261" s="491"/>
      <c r="K261" s="491"/>
      <c r="L261" s="491"/>
      <c r="M261" s="491"/>
      <c r="N261" s="491"/>
      <c r="O261" s="491"/>
      <c r="P261" s="491"/>
      <c r="Q261" s="491"/>
      <c r="R261" s="491"/>
      <c r="S261" s="491"/>
      <c r="T261" s="491"/>
      <c r="U261" s="491"/>
      <c r="V261" s="491"/>
      <c r="W261" s="491"/>
      <c r="X261" s="491"/>
      <c r="Y261" s="491"/>
      <c r="Z261" s="491"/>
      <c r="AA261" s="491"/>
      <c r="AB261" s="491"/>
      <c r="AC261" s="491"/>
      <c r="AD261" s="491"/>
      <c r="AE261" s="491"/>
      <c r="AF261" s="491"/>
      <c r="AG261" s="491"/>
      <c r="AH261" s="491"/>
      <c r="AI261" s="491"/>
      <c r="AJ261" s="491"/>
      <c r="AK261" s="491"/>
      <c r="AL261" s="491"/>
      <c r="AM261" s="491"/>
      <c r="AN261" s="491"/>
      <c r="AO261" s="491"/>
      <c r="AP261" s="491"/>
      <c r="AQ261" s="491"/>
      <c r="AR261" s="491"/>
      <c r="AS261" s="491"/>
      <c r="AT261" s="491"/>
      <c r="AU261" s="491"/>
      <c r="AV261" s="491"/>
      <c r="AW261" s="491"/>
      <c r="AX261" s="491"/>
      <c r="AY261" s="491"/>
      <c r="AZ261" s="491"/>
      <c r="BA261" s="491"/>
      <c r="BB261" s="491"/>
      <c r="BC261" s="491"/>
      <c r="BD261" s="491">
        <v>2</v>
      </c>
      <c r="BE261" s="491"/>
      <c r="BF261" s="491"/>
      <c r="BG261" s="491"/>
      <c r="BH261" s="491"/>
      <c r="BI261" s="491"/>
      <c r="BJ261" s="491"/>
      <c r="BK261" s="491"/>
      <c r="BL261" s="491"/>
      <c r="BM261" s="491"/>
      <c r="BN261" s="491"/>
      <c r="BO261" s="491"/>
      <c r="BP261" s="491"/>
      <c r="BQ261" s="491"/>
      <c r="BR261" s="491"/>
      <c r="BS261" s="491"/>
      <c r="BT261" s="491">
        <v>3</v>
      </c>
      <c r="BU261" s="491"/>
      <c r="BV261" s="491"/>
      <c r="BW261" s="491"/>
      <c r="BX261" s="491"/>
      <c r="BY261" s="491"/>
      <c r="BZ261" s="491"/>
      <c r="CA261" s="491"/>
      <c r="CB261" s="491"/>
      <c r="CC261" s="491"/>
      <c r="CD261" s="491"/>
      <c r="CE261" s="491"/>
      <c r="CF261" s="491"/>
      <c r="CG261" s="491"/>
      <c r="CH261" s="491"/>
      <c r="CI261" s="491"/>
      <c r="CJ261" s="491">
        <v>4</v>
      </c>
      <c r="CK261" s="491"/>
      <c r="CL261" s="491"/>
      <c r="CM261" s="491"/>
      <c r="CN261" s="491"/>
      <c r="CO261" s="491"/>
      <c r="CP261" s="491"/>
      <c r="CQ261" s="491"/>
      <c r="CR261" s="491"/>
      <c r="CS261" s="491"/>
      <c r="CT261" s="491"/>
      <c r="CU261" s="491"/>
      <c r="CV261" s="491"/>
      <c r="CW261" s="491"/>
      <c r="CX261" s="491"/>
      <c r="CY261" s="491"/>
      <c r="CZ261" s="491"/>
      <c r="DA261" s="491"/>
    </row>
    <row r="262" spans="1:105" s="113" customFormat="1" ht="13.2" x14ac:dyDescent="0.3">
      <c r="A262" s="467" t="s">
        <v>276</v>
      </c>
      <c r="B262" s="467"/>
      <c r="C262" s="467"/>
      <c r="D262" s="467"/>
      <c r="E262" s="467"/>
      <c r="F262" s="467"/>
      <c r="G262" s="467"/>
      <c r="H262" s="492" t="s">
        <v>565</v>
      </c>
      <c r="I262" s="492"/>
      <c r="J262" s="492"/>
      <c r="K262" s="492"/>
      <c r="L262" s="492"/>
      <c r="M262" s="492"/>
      <c r="N262" s="492"/>
      <c r="O262" s="492"/>
      <c r="P262" s="492"/>
      <c r="Q262" s="492"/>
      <c r="R262" s="492"/>
      <c r="S262" s="492"/>
      <c r="T262" s="492"/>
      <c r="U262" s="492"/>
      <c r="V262" s="492"/>
      <c r="W262" s="492"/>
      <c r="X262" s="492"/>
      <c r="Y262" s="492"/>
      <c r="Z262" s="492"/>
      <c r="AA262" s="492"/>
      <c r="AB262" s="492"/>
      <c r="AC262" s="492"/>
      <c r="AD262" s="492"/>
      <c r="AE262" s="492"/>
      <c r="AF262" s="492"/>
      <c r="AG262" s="492"/>
      <c r="AH262" s="492"/>
      <c r="AI262" s="492"/>
      <c r="AJ262" s="492"/>
      <c r="AK262" s="492"/>
      <c r="AL262" s="492"/>
      <c r="AM262" s="492"/>
      <c r="AN262" s="492"/>
      <c r="AO262" s="492"/>
      <c r="AP262" s="492"/>
      <c r="AQ262" s="492"/>
      <c r="AR262" s="492"/>
      <c r="AS262" s="492"/>
      <c r="AT262" s="492"/>
      <c r="AU262" s="492"/>
      <c r="AV262" s="492"/>
      <c r="AW262" s="492"/>
      <c r="AX262" s="492"/>
      <c r="AY262" s="492"/>
      <c r="AZ262" s="492"/>
      <c r="BA262" s="492"/>
      <c r="BB262" s="492"/>
      <c r="BC262" s="492"/>
      <c r="BD262" s="471">
        <v>4055</v>
      </c>
      <c r="BE262" s="471"/>
      <c r="BF262" s="471"/>
      <c r="BG262" s="471"/>
      <c r="BH262" s="471"/>
      <c r="BI262" s="471"/>
      <c r="BJ262" s="471"/>
      <c r="BK262" s="471"/>
      <c r="BL262" s="471"/>
      <c r="BM262" s="471"/>
      <c r="BN262" s="471"/>
      <c r="BO262" s="471"/>
      <c r="BP262" s="471"/>
      <c r="BQ262" s="471"/>
      <c r="BR262" s="471"/>
      <c r="BS262" s="471"/>
      <c r="BT262" s="471">
        <v>40</v>
      </c>
      <c r="BU262" s="471"/>
      <c r="BV262" s="471"/>
      <c r="BW262" s="471"/>
      <c r="BX262" s="471"/>
      <c r="BY262" s="471"/>
      <c r="BZ262" s="471"/>
      <c r="CA262" s="471"/>
      <c r="CB262" s="471"/>
      <c r="CC262" s="471"/>
      <c r="CD262" s="471"/>
      <c r="CE262" s="471"/>
      <c r="CF262" s="471"/>
      <c r="CG262" s="471"/>
      <c r="CH262" s="471"/>
      <c r="CI262" s="471"/>
      <c r="CJ262" s="472">
        <v>162203.54</v>
      </c>
      <c r="CK262" s="472"/>
      <c r="CL262" s="472"/>
      <c r="CM262" s="472"/>
      <c r="CN262" s="472"/>
      <c r="CO262" s="472"/>
      <c r="CP262" s="472"/>
      <c r="CQ262" s="472"/>
      <c r="CR262" s="472"/>
      <c r="CS262" s="472"/>
      <c r="CT262" s="472"/>
      <c r="CU262" s="472"/>
      <c r="CV262" s="472"/>
      <c r="CW262" s="472"/>
      <c r="CX262" s="472"/>
      <c r="CY262" s="472"/>
      <c r="CZ262" s="472"/>
      <c r="DA262" s="472"/>
    </row>
    <row r="263" spans="1:105" s="113" customFormat="1" ht="13.2" x14ac:dyDescent="0.3">
      <c r="A263" s="467" t="s">
        <v>284</v>
      </c>
      <c r="B263" s="467"/>
      <c r="C263" s="467"/>
      <c r="D263" s="467"/>
      <c r="E263" s="467"/>
      <c r="F263" s="467"/>
      <c r="G263" s="467"/>
      <c r="H263" s="492" t="s">
        <v>603</v>
      </c>
      <c r="I263" s="492"/>
      <c r="J263" s="492"/>
      <c r="K263" s="492"/>
      <c r="L263" s="492"/>
      <c r="M263" s="492"/>
      <c r="N263" s="492"/>
      <c r="O263" s="492"/>
      <c r="P263" s="492"/>
      <c r="Q263" s="492"/>
      <c r="R263" s="492"/>
      <c r="S263" s="492"/>
      <c r="T263" s="492"/>
      <c r="U263" s="492"/>
      <c r="V263" s="492"/>
      <c r="W263" s="492"/>
      <c r="X263" s="492"/>
      <c r="Y263" s="492"/>
      <c r="Z263" s="492"/>
      <c r="AA263" s="492"/>
      <c r="AB263" s="492"/>
      <c r="AC263" s="492"/>
      <c r="AD263" s="492"/>
      <c r="AE263" s="492"/>
      <c r="AF263" s="492"/>
      <c r="AG263" s="492"/>
      <c r="AH263" s="492"/>
      <c r="AI263" s="492"/>
      <c r="AJ263" s="492"/>
      <c r="AK263" s="492"/>
      <c r="AL263" s="492"/>
      <c r="AM263" s="492"/>
      <c r="AN263" s="492"/>
      <c r="AO263" s="492"/>
      <c r="AP263" s="492"/>
      <c r="AQ263" s="492"/>
      <c r="AR263" s="492"/>
      <c r="AS263" s="492"/>
      <c r="AT263" s="492"/>
      <c r="AU263" s="492"/>
      <c r="AV263" s="492"/>
      <c r="AW263" s="492"/>
      <c r="AX263" s="492"/>
      <c r="AY263" s="492"/>
      <c r="AZ263" s="492"/>
      <c r="BA263" s="492"/>
      <c r="BB263" s="492"/>
      <c r="BC263" s="492"/>
      <c r="BD263" s="471">
        <v>42</v>
      </c>
      <c r="BE263" s="471"/>
      <c r="BF263" s="471"/>
      <c r="BG263" s="471"/>
      <c r="BH263" s="471"/>
      <c r="BI263" s="471"/>
      <c r="BJ263" s="471"/>
      <c r="BK263" s="471"/>
      <c r="BL263" s="471"/>
      <c r="BM263" s="471"/>
      <c r="BN263" s="471"/>
      <c r="BO263" s="471"/>
      <c r="BP263" s="471"/>
      <c r="BQ263" s="471"/>
      <c r="BR263" s="471"/>
      <c r="BS263" s="471"/>
      <c r="BT263" s="471">
        <v>700</v>
      </c>
      <c r="BU263" s="471"/>
      <c r="BV263" s="471"/>
      <c r="BW263" s="471"/>
      <c r="BX263" s="471"/>
      <c r="BY263" s="471"/>
      <c r="BZ263" s="471"/>
      <c r="CA263" s="471"/>
      <c r="CB263" s="471"/>
      <c r="CC263" s="471"/>
      <c r="CD263" s="471"/>
      <c r="CE263" s="471"/>
      <c r="CF263" s="471"/>
      <c r="CG263" s="471"/>
      <c r="CH263" s="471"/>
      <c r="CI263" s="471"/>
      <c r="CJ263" s="472">
        <v>9590.44</v>
      </c>
      <c r="CK263" s="472"/>
      <c r="CL263" s="472"/>
      <c r="CM263" s="472"/>
      <c r="CN263" s="472"/>
      <c r="CO263" s="472"/>
      <c r="CP263" s="472"/>
      <c r="CQ263" s="472"/>
      <c r="CR263" s="472"/>
      <c r="CS263" s="472"/>
      <c r="CT263" s="472"/>
      <c r="CU263" s="472"/>
      <c r="CV263" s="472"/>
      <c r="CW263" s="472"/>
      <c r="CX263" s="472"/>
      <c r="CY263" s="472"/>
      <c r="CZ263" s="472"/>
      <c r="DA263" s="472"/>
    </row>
    <row r="264" spans="1:105" s="113" customFormat="1" ht="13.2" x14ac:dyDescent="0.3">
      <c r="A264" s="467" t="s">
        <v>295</v>
      </c>
      <c r="B264" s="467"/>
      <c r="C264" s="467"/>
      <c r="D264" s="467"/>
      <c r="E264" s="467"/>
      <c r="F264" s="467"/>
      <c r="G264" s="467"/>
      <c r="H264" s="492" t="s">
        <v>606</v>
      </c>
      <c r="I264" s="492"/>
      <c r="J264" s="492"/>
      <c r="K264" s="492"/>
      <c r="L264" s="492"/>
      <c r="M264" s="492"/>
      <c r="N264" s="492"/>
      <c r="O264" s="492"/>
      <c r="P264" s="492"/>
      <c r="Q264" s="492"/>
      <c r="R264" s="492"/>
      <c r="S264" s="492"/>
      <c r="T264" s="492"/>
      <c r="U264" s="492"/>
      <c r="V264" s="492"/>
      <c r="W264" s="492"/>
      <c r="X264" s="492"/>
      <c r="Y264" s="492"/>
      <c r="Z264" s="492"/>
      <c r="AA264" s="492"/>
      <c r="AB264" s="492"/>
      <c r="AC264" s="492"/>
      <c r="AD264" s="492"/>
      <c r="AE264" s="492"/>
      <c r="AF264" s="492"/>
      <c r="AG264" s="492"/>
      <c r="AH264" s="492"/>
      <c r="AI264" s="492"/>
      <c r="AJ264" s="492"/>
      <c r="AK264" s="492"/>
      <c r="AL264" s="492"/>
      <c r="AM264" s="492"/>
      <c r="AN264" s="492"/>
      <c r="AO264" s="492"/>
      <c r="AP264" s="492"/>
      <c r="AQ264" s="492"/>
      <c r="AR264" s="492"/>
      <c r="AS264" s="492"/>
      <c r="AT264" s="492"/>
      <c r="AU264" s="492"/>
      <c r="AV264" s="492"/>
      <c r="AW264" s="492"/>
      <c r="AX264" s="492"/>
      <c r="AY264" s="492"/>
      <c r="AZ264" s="492"/>
      <c r="BA264" s="492"/>
      <c r="BB264" s="492"/>
      <c r="BC264" s="492"/>
      <c r="BD264" s="471">
        <v>45</v>
      </c>
      <c r="BE264" s="471"/>
      <c r="BF264" s="471"/>
      <c r="BG264" s="471"/>
      <c r="BH264" s="471"/>
      <c r="BI264" s="471"/>
      <c r="BJ264" s="471"/>
      <c r="BK264" s="471"/>
      <c r="BL264" s="471"/>
      <c r="BM264" s="471"/>
      <c r="BN264" s="471"/>
      <c r="BO264" s="471"/>
      <c r="BP264" s="471"/>
      <c r="BQ264" s="471"/>
      <c r="BR264" s="471"/>
      <c r="BS264" s="471"/>
      <c r="BT264" s="471">
        <v>2600</v>
      </c>
      <c r="BU264" s="471"/>
      <c r="BV264" s="471"/>
      <c r="BW264" s="471"/>
      <c r="BX264" s="471"/>
      <c r="BY264" s="471"/>
      <c r="BZ264" s="471"/>
      <c r="CA264" s="471"/>
      <c r="CB264" s="471"/>
      <c r="CC264" s="471"/>
      <c r="CD264" s="471"/>
      <c r="CE264" s="471"/>
      <c r="CF264" s="471"/>
      <c r="CG264" s="471"/>
      <c r="CH264" s="471"/>
      <c r="CI264" s="471"/>
      <c r="CJ264" s="472">
        <f>9900+1849.9+9249.5+73010+80000</f>
        <v>174009.4</v>
      </c>
      <c r="CK264" s="472"/>
      <c r="CL264" s="472"/>
      <c r="CM264" s="472"/>
      <c r="CN264" s="472"/>
      <c r="CO264" s="472"/>
      <c r="CP264" s="472"/>
      <c r="CQ264" s="472"/>
      <c r="CR264" s="472"/>
      <c r="CS264" s="472"/>
      <c r="CT264" s="472"/>
      <c r="CU264" s="472"/>
      <c r="CV264" s="472"/>
      <c r="CW264" s="472"/>
      <c r="CX264" s="472"/>
      <c r="CY264" s="472"/>
      <c r="CZ264" s="472"/>
      <c r="DA264" s="472"/>
    </row>
    <row r="265" spans="1:105" s="113" customFormat="1" ht="13.2" x14ac:dyDescent="0.3">
      <c r="A265" s="467" t="s">
        <v>471</v>
      </c>
      <c r="B265" s="467"/>
      <c r="C265" s="467"/>
      <c r="D265" s="467"/>
      <c r="E265" s="467"/>
      <c r="F265" s="467"/>
      <c r="G265" s="467"/>
      <c r="H265" s="492" t="s">
        <v>604</v>
      </c>
      <c r="I265" s="492"/>
      <c r="J265" s="492"/>
      <c r="K265" s="492"/>
      <c r="L265" s="492"/>
      <c r="M265" s="492"/>
      <c r="N265" s="492"/>
      <c r="O265" s="492"/>
      <c r="P265" s="492"/>
      <c r="Q265" s="492"/>
      <c r="R265" s="492"/>
      <c r="S265" s="492"/>
      <c r="T265" s="492"/>
      <c r="U265" s="492"/>
      <c r="V265" s="492"/>
      <c r="W265" s="492"/>
      <c r="X265" s="492"/>
      <c r="Y265" s="492"/>
      <c r="Z265" s="492"/>
      <c r="AA265" s="492"/>
      <c r="AB265" s="492"/>
      <c r="AC265" s="492"/>
      <c r="AD265" s="492"/>
      <c r="AE265" s="492"/>
      <c r="AF265" s="492"/>
      <c r="AG265" s="492"/>
      <c r="AH265" s="492"/>
      <c r="AI265" s="492"/>
      <c r="AJ265" s="492"/>
      <c r="AK265" s="492"/>
      <c r="AL265" s="492"/>
      <c r="AM265" s="492"/>
      <c r="AN265" s="492"/>
      <c r="AO265" s="492"/>
      <c r="AP265" s="492"/>
      <c r="AQ265" s="492"/>
      <c r="AR265" s="492"/>
      <c r="AS265" s="492"/>
      <c r="AT265" s="492"/>
      <c r="AU265" s="492"/>
      <c r="AV265" s="492"/>
      <c r="AW265" s="492"/>
      <c r="AX265" s="492"/>
      <c r="AY265" s="492"/>
      <c r="AZ265" s="492"/>
      <c r="BA265" s="492"/>
      <c r="BB265" s="492"/>
      <c r="BC265" s="492"/>
      <c r="BD265" s="471">
        <v>10533.7</v>
      </c>
      <c r="BE265" s="471"/>
      <c r="BF265" s="471"/>
      <c r="BG265" s="471"/>
      <c r="BH265" s="471"/>
      <c r="BI265" s="471"/>
      <c r="BJ265" s="471"/>
      <c r="BK265" s="471"/>
      <c r="BL265" s="471"/>
      <c r="BM265" s="471"/>
      <c r="BN265" s="471"/>
      <c r="BO265" s="471"/>
      <c r="BP265" s="471"/>
      <c r="BQ265" s="471"/>
      <c r="BR265" s="471"/>
      <c r="BS265" s="471"/>
      <c r="BT265" s="471">
        <v>10.44</v>
      </c>
      <c r="BU265" s="471"/>
      <c r="BV265" s="471"/>
      <c r="BW265" s="471"/>
      <c r="BX265" s="471"/>
      <c r="BY265" s="471"/>
      <c r="BZ265" s="471"/>
      <c r="CA265" s="471"/>
      <c r="CB265" s="471"/>
      <c r="CC265" s="471"/>
      <c r="CD265" s="471"/>
      <c r="CE265" s="471"/>
      <c r="CF265" s="471"/>
      <c r="CG265" s="471"/>
      <c r="CH265" s="471"/>
      <c r="CI265" s="471"/>
      <c r="CJ265" s="472">
        <f>26190.87+100000</f>
        <v>126190.87</v>
      </c>
      <c r="CK265" s="472"/>
      <c r="CL265" s="472"/>
      <c r="CM265" s="472"/>
      <c r="CN265" s="472"/>
      <c r="CO265" s="472"/>
      <c r="CP265" s="472"/>
      <c r="CQ265" s="472"/>
      <c r="CR265" s="472"/>
      <c r="CS265" s="472"/>
      <c r="CT265" s="472"/>
      <c r="CU265" s="472"/>
      <c r="CV265" s="472"/>
      <c r="CW265" s="472"/>
      <c r="CX265" s="472"/>
      <c r="CY265" s="472"/>
      <c r="CZ265" s="472"/>
      <c r="DA265" s="472"/>
    </row>
    <row r="266" spans="1:105" s="113" customFormat="1" ht="13.2" x14ac:dyDescent="0.3">
      <c r="A266" s="467" t="s">
        <v>579</v>
      </c>
      <c r="B266" s="467"/>
      <c r="C266" s="467"/>
      <c r="D266" s="467"/>
      <c r="E266" s="467"/>
      <c r="F266" s="467"/>
      <c r="G266" s="467"/>
      <c r="H266" s="492" t="s">
        <v>605</v>
      </c>
      <c r="I266" s="492"/>
      <c r="J266" s="492"/>
      <c r="K266" s="492"/>
      <c r="L266" s="492"/>
      <c r="M266" s="492"/>
      <c r="N266" s="492"/>
      <c r="O266" s="492"/>
      <c r="P266" s="492"/>
      <c r="Q266" s="492"/>
      <c r="R266" s="492"/>
      <c r="S266" s="492"/>
      <c r="T266" s="492"/>
      <c r="U266" s="492"/>
      <c r="V266" s="492"/>
      <c r="W266" s="492"/>
      <c r="X266" s="492"/>
      <c r="Y266" s="492"/>
      <c r="Z266" s="492"/>
      <c r="AA266" s="492"/>
      <c r="AB266" s="492"/>
      <c r="AC266" s="492"/>
      <c r="AD266" s="492"/>
      <c r="AE266" s="492"/>
      <c r="AF266" s="492"/>
      <c r="AG266" s="492"/>
      <c r="AH266" s="492"/>
      <c r="AI266" s="492"/>
      <c r="AJ266" s="492"/>
      <c r="AK266" s="492"/>
      <c r="AL266" s="492"/>
      <c r="AM266" s="492"/>
      <c r="AN266" s="492"/>
      <c r="AO266" s="492"/>
      <c r="AP266" s="492"/>
      <c r="AQ266" s="492"/>
      <c r="AR266" s="492"/>
      <c r="AS266" s="492"/>
      <c r="AT266" s="492"/>
      <c r="AU266" s="492"/>
      <c r="AV266" s="492"/>
      <c r="AW266" s="492"/>
      <c r="AX266" s="492"/>
      <c r="AY266" s="492"/>
      <c r="AZ266" s="492"/>
      <c r="BA266" s="492"/>
      <c r="BB266" s="492"/>
      <c r="BC266" s="492"/>
      <c r="BD266" s="471">
        <v>150</v>
      </c>
      <c r="BE266" s="471"/>
      <c r="BF266" s="471"/>
      <c r="BG266" s="471"/>
      <c r="BH266" s="471"/>
      <c r="BI266" s="471"/>
      <c r="BJ266" s="471"/>
      <c r="BK266" s="471"/>
      <c r="BL266" s="471"/>
      <c r="BM266" s="471"/>
      <c r="BN266" s="471"/>
      <c r="BO266" s="471"/>
      <c r="BP266" s="471"/>
      <c r="BQ266" s="471"/>
      <c r="BR266" s="471"/>
      <c r="BS266" s="471"/>
      <c r="BT266" s="471">
        <v>66.67</v>
      </c>
      <c r="BU266" s="471"/>
      <c r="BV266" s="471"/>
      <c r="BW266" s="471"/>
      <c r="BX266" s="471"/>
      <c r="BY266" s="471"/>
      <c r="BZ266" s="471"/>
      <c r="CA266" s="471"/>
      <c r="CB266" s="471"/>
      <c r="CC266" s="471"/>
      <c r="CD266" s="471"/>
      <c r="CE266" s="471"/>
      <c r="CF266" s="471"/>
      <c r="CG266" s="471"/>
      <c r="CH266" s="471"/>
      <c r="CI266" s="471"/>
      <c r="CJ266" s="472">
        <v>12025.9</v>
      </c>
      <c r="CK266" s="472"/>
      <c r="CL266" s="472"/>
      <c r="CM266" s="472"/>
      <c r="CN266" s="472"/>
      <c r="CO266" s="472"/>
      <c r="CP266" s="472"/>
      <c r="CQ266" s="472"/>
      <c r="CR266" s="472"/>
      <c r="CS266" s="472"/>
      <c r="CT266" s="472"/>
      <c r="CU266" s="472"/>
      <c r="CV266" s="472"/>
      <c r="CW266" s="472"/>
      <c r="CX266" s="472"/>
      <c r="CY266" s="472"/>
      <c r="CZ266" s="472"/>
      <c r="DA266" s="472"/>
    </row>
    <row r="267" spans="1:105" s="113" customFormat="1" ht="13.2" x14ac:dyDescent="0.3">
      <c r="A267" s="467" t="s">
        <v>580</v>
      </c>
      <c r="B267" s="467"/>
      <c r="C267" s="467"/>
      <c r="D267" s="467"/>
      <c r="E267" s="467"/>
      <c r="F267" s="467"/>
      <c r="G267" s="467"/>
      <c r="H267" s="492" t="s">
        <v>607</v>
      </c>
      <c r="I267" s="492"/>
      <c r="J267" s="492"/>
      <c r="K267" s="492"/>
      <c r="L267" s="492"/>
      <c r="M267" s="492"/>
      <c r="N267" s="492"/>
      <c r="O267" s="492"/>
      <c r="P267" s="492"/>
      <c r="Q267" s="492"/>
      <c r="R267" s="492"/>
      <c r="S267" s="492"/>
      <c r="T267" s="492"/>
      <c r="U267" s="492"/>
      <c r="V267" s="492"/>
      <c r="W267" s="492"/>
      <c r="X267" s="492"/>
      <c r="Y267" s="492"/>
      <c r="Z267" s="492"/>
      <c r="AA267" s="492"/>
      <c r="AB267" s="492"/>
      <c r="AC267" s="492"/>
      <c r="AD267" s="492"/>
      <c r="AE267" s="492"/>
      <c r="AF267" s="492"/>
      <c r="AG267" s="492"/>
      <c r="AH267" s="492"/>
      <c r="AI267" s="492"/>
      <c r="AJ267" s="492"/>
      <c r="AK267" s="492"/>
      <c r="AL267" s="492"/>
      <c r="AM267" s="492"/>
      <c r="AN267" s="492"/>
      <c r="AO267" s="492"/>
      <c r="AP267" s="492"/>
      <c r="AQ267" s="492"/>
      <c r="AR267" s="492"/>
      <c r="AS267" s="492"/>
      <c r="AT267" s="492"/>
      <c r="AU267" s="492"/>
      <c r="AV267" s="492"/>
      <c r="AW267" s="492"/>
      <c r="AX267" s="492"/>
      <c r="AY267" s="492"/>
      <c r="AZ267" s="492"/>
      <c r="BA267" s="492"/>
      <c r="BB267" s="492"/>
      <c r="BC267" s="492"/>
      <c r="BD267" s="471">
        <v>10533.7</v>
      </c>
      <c r="BE267" s="471"/>
      <c r="BF267" s="471"/>
      <c r="BG267" s="471"/>
      <c r="BH267" s="471"/>
      <c r="BI267" s="471"/>
      <c r="BJ267" s="471"/>
      <c r="BK267" s="471"/>
      <c r="BL267" s="471"/>
      <c r="BM267" s="471"/>
      <c r="BN267" s="471"/>
      <c r="BO267" s="471"/>
      <c r="BP267" s="471"/>
      <c r="BQ267" s="471"/>
      <c r="BR267" s="471"/>
      <c r="BS267" s="471"/>
      <c r="BT267" s="471">
        <v>18.829999999999998</v>
      </c>
      <c r="BU267" s="471"/>
      <c r="BV267" s="471"/>
      <c r="BW267" s="471"/>
      <c r="BX267" s="471"/>
      <c r="BY267" s="471"/>
      <c r="BZ267" s="471"/>
      <c r="CA267" s="471"/>
      <c r="CB267" s="471"/>
      <c r="CC267" s="471"/>
      <c r="CD267" s="471"/>
      <c r="CE267" s="471"/>
      <c r="CF267" s="471"/>
      <c r="CG267" s="471"/>
      <c r="CH267" s="471"/>
      <c r="CI267" s="471"/>
      <c r="CJ267" s="472">
        <f>35000+32804+1539+5429.5</f>
        <v>74772.5</v>
      </c>
      <c r="CK267" s="472"/>
      <c r="CL267" s="472"/>
      <c r="CM267" s="472"/>
      <c r="CN267" s="472"/>
      <c r="CO267" s="472"/>
      <c r="CP267" s="472"/>
      <c r="CQ267" s="472"/>
      <c r="CR267" s="472"/>
      <c r="CS267" s="472"/>
      <c r="CT267" s="472"/>
      <c r="CU267" s="472"/>
      <c r="CV267" s="472"/>
      <c r="CW267" s="472"/>
      <c r="CX267" s="472"/>
      <c r="CY267" s="472"/>
      <c r="CZ267" s="472"/>
      <c r="DA267" s="472"/>
    </row>
    <row r="268" spans="1:105" s="113" customFormat="1" ht="13.2" x14ac:dyDescent="0.3">
      <c r="A268" s="467" t="s">
        <v>472</v>
      </c>
      <c r="B268" s="467"/>
      <c r="C268" s="467"/>
      <c r="D268" s="467"/>
      <c r="E268" s="467"/>
      <c r="F268" s="467"/>
      <c r="G268" s="467"/>
      <c r="H268" s="492" t="s">
        <v>701</v>
      </c>
      <c r="I268" s="492"/>
      <c r="J268" s="492"/>
      <c r="K268" s="492"/>
      <c r="L268" s="492"/>
      <c r="M268" s="492"/>
      <c r="N268" s="492"/>
      <c r="O268" s="492"/>
      <c r="P268" s="492"/>
      <c r="Q268" s="492"/>
      <c r="R268" s="492"/>
      <c r="S268" s="492"/>
      <c r="T268" s="492"/>
      <c r="U268" s="492"/>
      <c r="V268" s="492"/>
      <c r="W268" s="492"/>
      <c r="X268" s="492"/>
      <c r="Y268" s="492"/>
      <c r="Z268" s="492"/>
      <c r="AA268" s="492"/>
      <c r="AB268" s="492"/>
      <c r="AC268" s="492"/>
      <c r="AD268" s="492"/>
      <c r="AE268" s="492"/>
      <c r="AF268" s="492"/>
      <c r="AG268" s="492"/>
      <c r="AH268" s="492"/>
      <c r="AI268" s="492"/>
      <c r="AJ268" s="492"/>
      <c r="AK268" s="492"/>
      <c r="AL268" s="492"/>
      <c r="AM268" s="492"/>
      <c r="AN268" s="492"/>
      <c r="AO268" s="492"/>
      <c r="AP268" s="492"/>
      <c r="AQ268" s="492"/>
      <c r="AR268" s="492"/>
      <c r="AS268" s="492"/>
      <c r="AT268" s="492"/>
      <c r="AU268" s="492"/>
      <c r="AV268" s="492"/>
      <c r="AW268" s="492"/>
      <c r="AX268" s="492"/>
      <c r="AY268" s="492"/>
      <c r="AZ268" s="492"/>
      <c r="BA268" s="492"/>
      <c r="BB268" s="492"/>
      <c r="BC268" s="492"/>
      <c r="BD268" s="471"/>
      <c r="BE268" s="471"/>
      <c r="BF268" s="471"/>
      <c r="BG268" s="471"/>
      <c r="BH268" s="471"/>
      <c r="BI268" s="471"/>
      <c r="BJ268" s="471"/>
      <c r="BK268" s="471"/>
      <c r="BL268" s="471"/>
      <c r="BM268" s="471"/>
      <c r="BN268" s="471"/>
      <c r="BO268" s="471"/>
      <c r="BP268" s="471"/>
      <c r="BQ268" s="471"/>
      <c r="BR268" s="471"/>
      <c r="BS268" s="471"/>
      <c r="BT268" s="471"/>
      <c r="BU268" s="471"/>
      <c r="BV268" s="471"/>
      <c r="BW268" s="471"/>
      <c r="BX268" s="471"/>
      <c r="BY268" s="471"/>
      <c r="BZ268" s="471"/>
      <c r="CA268" s="471"/>
      <c r="CB268" s="471"/>
      <c r="CC268" s="471"/>
      <c r="CD268" s="471"/>
      <c r="CE268" s="471"/>
      <c r="CF268" s="471"/>
      <c r="CG268" s="471"/>
      <c r="CH268" s="471"/>
      <c r="CI268" s="471"/>
      <c r="CJ268" s="472">
        <f>5400+4078+36620+43330+83893.06+46723+74984.96</f>
        <v>295029.02</v>
      </c>
      <c r="CK268" s="472"/>
      <c r="CL268" s="472"/>
      <c r="CM268" s="472"/>
      <c r="CN268" s="472"/>
      <c r="CO268" s="472"/>
      <c r="CP268" s="472"/>
      <c r="CQ268" s="472"/>
      <c r="CR268" s="472"/>
      <c r="CS268" s="472"/>
      <c r="CT268" s="472"/>
      <c r="CU268" s="472"/>
      <c r="CV268" s="472"/>
      <c r="CW268" s="472"/>
      <c r="CX268" s="472"/>
      <c r="CY268" s="472"/>
      <c r="CZ268" s="472"/>
      <c r="DA268" s="472"/>
    </row>
    <row r="269" spans="1:105" s="113" customFormat="1" ht="13.2" x14ac:dyDescent="0.3">
      <c r="A269" s="467" t="s">
        <v>450</v>
      </c>
      <c r="B269" s="467"/>
      <c r="C269" s="467"/>
      <c r="D269" s="467"/>
      <c r="E269" s="467"/>
      <c r="F269" s="467"/>
      <c r="G269" s="467"/>
      <c r="H269" s="492" t="s">
        <v>702</v>
      </c>
      <c r="I269" s="492"/>
      <c r="J269" s="492"/>
      <c r="K269" s="492"/>
      <c r="L269" s="492"/>
      <c r="M269" s="492"/>
      <c r="N269" s="492"/>
      <c r="O269" s="492"/>
      <c r="P269" s="492"/>
      <c r="Q269" s="492"/>
      <c r="R269" s="492"/>
      <c r="S269" s="492"/>
      <c r="T269" s="492"/>
      <c r="U269" s="492"/>
      <c r="V269" s="492"/>
      <c r="W269" s="492"/>
      <c r="X269" s="492"/>
      <c r="Y269" s="492"/>
      <c r="Z269" s="492"/>
      <c r="AA269" s="492"/>
      <c r="AB269" s="492"/>
      <c r="AC269" s="492"/>
      <c r="AD269" s="492"/>
      <c r="AE269" s="492"/>
      <c r="AF269" s="492"/>
      <c r="AG269" s="492"/>
      <c r="AH269" s="492"/>
      <c r="AI269" s="492"/>
      <c r="AJ269" s="492"/>
      <c r="AK269" s="492"/>
      <c r="AL269" s="492"/>
      <c r="AM269" s="492"/>
      <c r="AN269" s="492"/>
      <c r="AO269" s="492"/>
      <c r="AP269" s="492"/>
      <c r="AQ269" s="492"/>
      <c r="AR269" s="492"/>
      <c r="AS269" s="492"/>
      <c r="AT269" s="492"/>
      <c r="AU269" s="492"/>
      <c r="AV269" s="492"/>
      <c r="AW269" s="492"/>
      <c r="AX269" s="492"/>
      <c r="AY269" s="492"/>
      <c r="AZ269" s="492"/>
      <c r="BA269" s="492"/>
      <c r="BB269" s="492"/>
      <c r="BC269" s="492"/>
      <c r="BD269" s="471"/>
      <c r="BE269" s="471"/>
      <c r="BF269" s="471"/>
      <c r="BG269" s="471"/>
      <c r="BH269" s="471"/>
      <c r="BI269" s="471"/>
      <c r="BJ269" s="471"/>
      <c r="BK269" s="471"/>
      <c r="BL269" s="471"/>
      <c r="BM269" s="471"/>
      <c r="BN269" s="471"/>
      <c r="BO269" s="471"/>
      <c r="BP269" s="471"/>
      <c r="BQ269" s="471"/>
      <c r="BR269" s="471"/>
      <c r="BS269" s="471"/>
      <c r="BT269" s="471"/>
      <c r="BU269" s="471"/>
      <c r="BV269" s="471"/>
      <c r="BW269" s="471"/>
      <c r="BX269" s="471"/>
      <c r="BY269" s="471"/>
      <c r="BZ269" s="471"/>
      <c r="CA269" s="471"/>
      <c r="CB269" s="471"/>
      <c r="CC269" s="471"/>
      <c r="CD269" s="471"/>
      <c r="CE269" s="471"/>
      <c r="CF269" s="471"/>
      <c r="CG269" s="471"/>
      <c r="CH269" s="471"/>
      <c r="CI269" s="471"/>
      <c r="CJ269" s="472">
        <f>490000+83025+42800+32000+5908.3+8410+4299</f>
        <v>666442.30000000005</v>
      </c>
      <c r="CK269" s="472"/>
      <c r="CL269" s="472"/>
      <c r="CM269" s="472"/>
      <c r="CN269" s="472"/>
      <c r="CO269" s="472"/>
      <c r="CP269" s="472"/>
      <c r="CQ269" s="472"/>
      <c r="CR269" s="472"/>
      <c r="CS269" s="472"/>
      <c r="CT269" s="472"/>
      <c r="CU269" s="472"/>
      <c r="CV269" s="472"/>
      <c r="CW269" s="472"/>
      <c r="CX269" s="472"/>
      <c r="CY269" s="472"/>
      <c r="CZ269" s="472"/>
      <c r="DA269" s="472"/>
    </row>
    <row r="270" spans="1:105" s="113" customFormat="1" ht="26.4" customHeight="1" x14ac:dyDescent="0.3">
      <c r="A270" s="467" t="s">
        <v>451</v>
      </c>
      <c r="B270" s="467"/>
      <c r="C270" s="467"/>
      <c r="D270" s="467"/>
      <c r="E270" s="467"/>
      <c r="F270" s="467"/>
      <c r="G270" s="467"/>
      <c r="H270" s="468" t="s">
        <v>790</v>
      </c>
      <c r="I270" s="469"/>
      <c r="J270" s="469"/>
      <c r="K270" s="469"/>
      <c r="L270" s="469"/>
      <c r="M270" s="469"/>
      <c r="N270" s="469"/>
      <c r="O270" s="469"/>
      <c r="P270" s="469"/>
      <c r="Q270" s="469"/>
      <c r="R270" s="469"/>
      <c r="S270" s="469"/>
      <c r="T270" s="469"/>
      <c r="U270" s="469"/>
      <c r="V270" s="469"/>
      <c r="W270" s="469"/>
      <c r="X270" s="469"/>
      <c r="Y270" s="469"/>
      <c r="Z270" s="469"/>
      <c r="AA270" s="469"/>
      <c r="AB270" s="469"/>
      <c r="AC270" s="469"/>
      <c r="AD270" s="469"/>
      <c r="AE270" s="469"/>
      <c r="AF270" s="469"/>
      <c r="AG270" s="469"/>
      <c r="AH270" s="469"/>
      <c r="AI270" s="469"/>
      <c r="AJ270" s="469"/>
      <c r="AK270" s="469"/>
      <c r="AL270" s="469"/>
      <c r="AM270" s="469"/>
      <c r="AN270" s="469"/>
      <c r="AO270" s="469"/>
      <c r="AP270" s="469"/>
      <c r="AQ270" s="469"/>
      <c r="AR270" s="469"/>
      <c r="AS270" s="469"/>
      <c r="AT270" s="469"/>
      <c r="AU270" s="469"/>
      <c r="AV270" s="469"/>
      <c r="AW270" s="469"/>
      <c r="AX270" s="469"/>
      <c r="AY270" s="469"/>
      <c r="AZ270" s="469"/>
      <c r="BA270" s="469"/>
      <c r="BB270" s="469"/>
      <c r="BC270" s="470"/>
      <c r="BD270" s="471"/>
      <c r="BE270" s="471"/>
      <c r="BF270" s="471"/>
      <c r="BG270" s="471"/>
      <c r="BH270" s="471"/>
      <c r="BI270" s="471"/>
      <c r="BJ270" s="471"/>
      <c r="BK270" s="471"/>
      <c r="BL270" s="471"/>
      <c r="BM270" s="471"/>
      <c r="BN270" s="471"/>
      <c r="BO270" s="471"/>
      <c r="BP270" s="471"/>
      <c r="BQ270" s="471"/>
      <c r="BR270" s="471"/>
      <c r="BS270" s="471"/>
      <c r="BT270" s="471"/>
      <c r="BU270" s="471"/>
      <c r="BV270" s="471"/>
      <c r="BW270" s="471"/>
      <c r="BX270" s="471"/>
      <c r="BY270" s="471"/>
      <c r="BZ270" s="471"/>
      <c r="CA270" s="471"/>
      <c r="CB270" s="471"/>
      <c r="CC270" s="471"/>
      <c r="CD270" s="471"/>
      <c r="CE270" s="471"/>
      <c r="CF270" s="471"/>
      <c r="CG270" s="471"/>
      <c r="CH270" s="471"/>
      <c r="CI270" s="471"/>
      <c r="CJ270" s="472">
        <f>1870+15000+35000+135+2037.08+990</f>
        <v>55032.08</v>
      </c>
      <c r="CK270" s="472"/>
      <c r="CL270" s="472"/>
      <c r="CM270" s="472"/>
      <c r="CN270" s="472"/>
      <c r="CO270" s="472"/>
      <c r="CP270" s="472"/>
      <c r="CQ270" s="472"/>
      <c r="CR270" s="472"/>
      <c r="CS270" s="472"/>
      <c r="CT270" s="472"/>
      <c r="CU270" s="472"/>
      <c r="CV270" s="472"/>
      <c r="CW270" s="472"/>
      <c r="CX270" s="472"/>
      <c r="CY270" s="472"/>
      <c r="CZ270" s="472"/>
      <c r="DA270" s="472"/>
    </row>
    <row r="271" spans="1:105" s="113" customFormat="1" ht="13.2" x14ac:dyDescent="0.3">
      <c r="A271" s="467" t="s">
        <v>581</v>
      </c>
      <c r="B271" s="467"/>
      <c r="C271" s="467"/>
      <c r="D271" s="467"/>
      <c r="E271" s="467"/>
      <c r="F271" s="467"/>
      <c r="G271" s="467"/>
      <c r="H271" s="492" t="s">
        <v>711</v>
      </c>
      <c r="I271" s="492"/>
      <c r="J271" s="492"/>
      <c r="K271" s="492"/>
      <c r="L271" s="492"/>
      <c r="M271" s="492"/>
      <c r="N271" s="492"/>
      <c r="O271" s="492"/>
      <c r="P271" s="492"/>
      <c r="Q271" s="492"/>
      <c r="R271" s="492"/>
      <c r="S271" s="492"/>
      <c r="T271" s="492"/>
      <c r="U271" s="492"/>
      <c r="V271" s="492"/>
      <c r="W271" s="492"/>
      <c r="X271" s="492"/>
      <c r="Y271" s="492"/>
      <c r="Z271" s="492"/>
      <c r="AA271" s="492"/>
      <c r="AB271" s="492"/>
      <c r="AC271" s="492"/>
      <c r="AD271" s="492"/>
      <c r="AE271" s="492"/>
      <c r="AF271" s="492"/>
      <c r="AG271" s="492"/>
      <c r="AH271" s="492"/>
      <c r="AI271" s="492"/>
      <c r="AJ271" s="492"/>
      <c r="AK271" s="492"/>
      <c r="AL271" s="492"/>
      <c r="AM271" s="492"/>
      <c r="AN271" s="492"/>
      <c r="AO271" s="492"/>
      <c r="AP271" s="492"/>
      <c r="AQ271" s="492"/>
      <c r="AR271" s="492"/>
      <c r="AS271" s="492"/>
      <c r="AT271" s="492"/>
      <c r="AU271" s="492"/>
      <c r="AV271" s="492"/>
      <c r="AW271" s="492"/>
      <c r="AX271" s="492"/>
      <c r="AY271" s="492"/>
      <c r="AZ271" s="492"/>
      <c r="BA271" s="492"/>
      <c r="BB271" s="492"/>
      <c r="BC271" s="492"/>
      <c r="BD271" s="471"/>
      <c r="BE271" s="471"/>
      <c r="BF271" s="471"/>
      <c r="BG271" s="471"/>
      <c r="BH271" s="471"/>
      <c r="BI271" s="471"/>
      <c r="BJ271" s="471"/>
      <c r="BK271" s="471"/>
      <c r="BL271" s="471"/>
      <c r="BM271" s="471"/>
      <c r="BN271" s="471"/>
      <c r="BO271" s="471"/>
      <c r="BP271" s="471"/>
      <c r="BQ271" s="471"/>
      <c r="BR271" s="471"/>
      <c r="BS271" s="471"/>
      <c r="BT271" s="471"/>
      <c r="BU271" s="471"/>
      <c r="BV271" s="471"/>
      <c r="BW271" s="471"/>
      <c r="BX271" s="471"/>
      <c r="BY271" s="471"/>
      <c r="BZ271" s="471"/>
      <c r="CA271" s="471"/>
      <c r="CB271" s="471"/>
      <c r="CC271" s="471"/>
      <c r="CD271" s="471"/>
      <c r="CE271" s="471"/>
      <c r="CF271" s="471"/>
      <c r="CG271" s="471"/>
      <c r="CH271" s="471"/>
      <c r="CI271" s="471"/>
      <c r="CJ271" s="472">
        <v>7000</v>
      </c>
      <c r="CK271" s="472"/>
      <c r="CL271" s="472"/>
      <c r="CM271" s="472"/>
      <c r="CN271" s="472"/>
      <c r="CO271" s="472"/>
      <c r="CP271" s="472"/>
      <c r="CQ271" s="472"/>
      <c r="CR271" s="472"/>
      <c r="CS271" s="472"/>
      <c r="CT271" s="472"/>
      <c r="CU271" s="472"/>
      <c r="CV271" s="472"/>
      <c r="CW271" s="472"/>
      <c r="CX271" s="472"/>
      <c r="CY271" s="472"/>
      <c r="CZ271" s="472"/>
      <c r="DA271" s="472"/>
    </row>
    <row r="272" spans="1:105" s="113" customFormat="1" ht="13.2" customHeight="1" x14ac:dyDescent="0.3">
      <c r="A272" s="467" t="s">
        <v>582</v>
      </c>
      <c r="B272" s="467"/>
      <c r="C272" s="467"/>
      <c r="D272" s="467"/>
      <c r="E272" s="467"/>
      <c r="F272" s="467"/>
      <c r="G272" s="467"/>
      <c r="H272" s="468" t="s">
        <v>698</v>
      </c>
      <c r="I272" s="469"/>
      <c r="J272" s="469"/>
      <c r="K272" s="469"/>
      <c r="L272" s="469"/>
      <c r="M272" s="469"/>
      <c r="N272" s="469"/>
      <c r="O272" s="469"/>
      <c r="P272" s="469"/>
      <c r="Q272" s="469"/>
      <c r="R272" s="469"/>
      <c r="S272" s="469"/>
      <c r="T272" s="469"/>
      <c r="U272" s="469"/>
      <c r="V272" s="469"/>
      <c r="W272" s="469"/>
      <c r="X272" s="469"/>
      <c r="Y272" s="469"/>
      <c r="Z272" s="469"/>
      <c r="AA272" s="469"/>
      <c r="AB272" s="469"/>
      <c r="AC272" s="469"/>
      <c r="AD272" s="469"/>
      <c r="AE272" s="469"/>
      <c r="AF272" s="469"/>
      <c r="AG272" s="469"/>
      <c r="AH272" s="469"/>
      <c r="AI272" s="469"/>
      <c r="AJ272" s="469"/>
      <c r="AK272" s="469"/>
      <c r="AL272" s="469"/>
      <c r="AM272" s="469"/>
      <c r="AN272" s="469"/>
      <c r="AO272" s="469"/>
      <c r="AP272" s="469"/>
      <c r="AQ272" s="469"/>
      <c r="AR272" s="469"/>
      <c r="AS272" s="469"/>
      <c r="AT272" s="469"/>
      <c r="AU272" s="469"/>
      <c r="AV272" s="469"/>
      <c r="AW272" s="469"/>
      <c r="AX272" s="469"/>
      <c r="AY272" s="469"/>
      <c r="AZ272" s="469"/>
      <c r="BA272" s="469"/>
      <c r="BB272" s="469"/>
      <c r="BC272" s="470"/>
      <c r="BD272" s="471"/>
      <c r="BE272" s="471"/>
      <c r="BF272" s="471"/>
      <c r="BG272" s="471"/>
      <c r="BH272" s="471"/>
      <c r="BI272" s="471"/>
      <c r="BJ272" s="471"/>
      <c r="BK272" s="471"/>
      <c r="BL272" s="471"/>
      <c r="BM272" s="471"/>
      <c r="BN272" s="471"/>
      <c r="BO272" s="471"/>
      <c r="BP272" s="471"/>
      <c r="BQ272" s="471"/>
      <c r="BR272" s="471"/>
      <c r="BS272" s="471"/>
      <c r="BT272" s="471"/>
      <c r="BU272" s="471"/>
      <c r="BV272" s="471"/>
      <c r="BW272" s="471"/>
      <c r="BX272" s="471"/>
      <c r="BY272" s="471"/>
      <c r="BZ272" s="471"/>
      <c r="CA272" s="471"/>
      <c r="CB272" s="471"/>
      <c r="CC272" s="471"/>
      <c r="CD272" s="471"/>
      <c r="CE272" s="471"/>
      <c r="CF272" s="471"/>
      <c r="CG272" s="471"/>
      <c r="CH272" s="471"/>
      <c r="CI272" s="471"/>
      <c r="CJ272" s="472">
        <v>15800</v>
      </c>
      <c r="CK272" s="472"/>
      <c r="CL272" s="472"/>
      <c r="CM272" s="472"/>
      <c r="CN272" s="472"/>
      <c r="CO272" s="472"/>
      <c r="CP272" s="472"/>
      <c r="CQ272" s="472"/>
      <c r="CR272" s="472"/>
      <c r="CS272" s="472"/>
      <c r="CT272" s="472"/>
      <c r="CU272" s="472"/>
      <c r="CV272" s="472"/>
      <c r="CW272" s="472"/>
      <c r="CX272" s="472"/>
      <c r="CY272" s="472"/>
      <c r="CZ272" s="472"/>
      <c r="DA272" s="472"/>
    </row>
    <row r="273" spans="1:105" s="114" customFormat="1" ht="15" customHeight="1" x14ac:dyDescent="0.3">
      <c r="A273" s="467"/>
      <c r="B273" s="467"/>
      <c r="C273" s="467"/>
      <c r="D273" s="467"/>
      <c r="E273" s="467"/>
      <c r="F273" s="467"/>
      <c r="G273" s="467"/>
      <c r="H273" s="498" t="s">
        <v>261</v>
      </c>
      <c r="I273" s="498"/>
      <c r="J273" s="498"/>
      <c r="K273" s="498"/>
      <c r="L273" s="498"/>
      <c r="M273" s="498"/>
      <c r="N273" s="498"/>
      <c r="O273" s="498"/>
      <c r="P273" s="498"/>
      <c r="Q273" s="498"/>
      <c r="R273" s="498"/>
      <c r="S273" s="498"/>
      <c r="T273" s="498"/>
      <c r="U273" s="498"/>
      <c r="V273" s="498"/>
      <c r="W273" s="498"/>
      <c r="X273" s="498"/>
      <c r="Y273" s="498"/>
      <c r="Z273" s="498"/>
      <c r="AA273" s="498"/>
      <c r="AB273" s="498"/>
      <c r="AC273" s="498"/>
      <c r="AD273" s="498"/>
      <c r="AE273" s="498"/>
      <c r="AF273" s="498"/>
      <c r="AG273" s="498"/>
      <c r="AH273" s="498"/>
      <c r="AI273" s="498"/>
      <c r="AJ273" s="498"/>
      <c r="AK273" s="498"/>
      <c r="AL273" s="498"/>
      <c r="AM273" s="498"/>
      <c r="AN273" s="498"/>
      <c r="AO273" s="498"/>
      <c r="AP273" s="498"/>
      <c r="AQ273" s="498"/>
      <c r="AR273" s="498"/>
      <c r="AS273" s="498"/>
      <c r="AT273" s="498"/>
      <c r="AU273" s="498"/>
      <c r="AV273" s="498"/>
      <c r="AW273" s="498"/>
      <c r="AX273" s="498"/>
      <c r="AY273" s="498"/>
      <c r="AZ273" s="498"/>
      <c r="BA273" s="498"/>
      <c r="BB273" s="498"/>
      <c r="BC273" s="499"/>
      <c r="BD273" s="471"/>
      <c r="BE273" s="471"/>
      <c r="BF273" s="471"/>
      <c r="BG273" s="471"/>
      <c r="BH273" s="471"/>
      <c r="BI273" s="471"/>
      <c r="BJ273" s="471"/>
      <c r="BK273" s="471"/>
      <c r="BL273" s="471"/>
      <c r="BM273" s="471"/>
      <c r="BN273" s="471"/>
      <c r="BO273" s="471"/>
      <c r="BP273" s="471"/>
      <c r="BQ273" s="471"/>
      <c r="BR273" s="471"/>
      <c r="BS273" s="471"/>
      <c r="BT273" s="471" t="s">
        <v>7</v>
      </c>
      <c r="BU273" s="471"/>
      <c r="BV273" s="471"/>
      <c r="BW273" s="471"/>
      <c r="BX273" s="471"/>
      <c r="BY273" s="471"/>
      <c r="BZ273" s="471"/>
      <c r="CA273" s="471"/>
      <c r="CB273" s="471"/>
      <c r="CC273" s="471"/>
      <c r="CD273" s="471"/>
      <c r="CE273" s="471"/>
      <c r="CF273" s="471"/>
      <c r="CG273" s="471"/>
      <c r="CH273" s="471"/>
      <c r="CI273" s="471"/>
      <c r="CJ273" s="493">
        <f>SUM(CJ262:CJ272)</f>
        <v>1598096.0500000003</v>
      </c>
      <c r="CK273" s="494"/>
      <c r="CL273" s="494"/>
      <c r="CM273" s="494"/>
      <c r="CN273" s="494"/>
      <c r="CO273" s="494"/>
      <c r="CP273" s="494"/>
      <c r="CQ273" s="494"/>
      <c r="CR273" s="494"/>
      <c r="CS273" s="494"/>
      <c r="CT273" s="494"/>
      <c r="CU273" s="494"/>
      <c r="CV273" s="494"/>
      <c r="CW273" s="494"/>
      <c r="CX273" s="494"/>
      <c r="CY273" s="494"/>
      <c r="CZ273" s="494"/>
      <c r="DA273" s="494"/>
    </row>
    <row r="275" spans="1:105" ht="12" customHeight="1" x14ac:dyDescent="0.25">
      <c r="A275" s="162" t="s">
        <v>248</v>
      </c>
      <c r="B275" s="162"/>
      <c r="C275" s="162"/>
      <c r="D275" s="162"/>
      <c r="E275" s="162"/>
      <c r="F275" s="162"/>
      <c r="G275" s="162"/>
      <c r="H275" s="162"/>
      <c r="I275" s="162"/>
      <c r="J275" s="162"/>
      <c r="K275" s="162"/>
      <c r="L275" s="162"/>
      <c r="M275" s="162"/>
      <c r="N275" s="162"/>
      <c r="O275" s="162"/>
      <c r="P275" s="162"/>
      <c r="Q275" s="162"/>
      <c r="R275" s="162"/>
      <c r="S275" s="162"/>
      <c r="T275" s="162"/>
      <c r="U275" s="162"/>
      <c r="V275" s="162"/>
      <c r="W275" s="162"/>
      <c r="X275" s="475" t="s">
        <v>521</v>
      </c>
      <c r="Y275" s="475"/>
      <c r="Z275" s="475"/>
      <c r="AA275" s="475"/>
      <c r="AB275" s="475"/>
      <c r="AC275" s="475"/>
      <c r="AD275" s="475"/>
      <c r="AE275" s="475"/>
      <c r="AF275" s="475"/>
      <c r="AG275" s="475"/>
      <c r="AH275" s="475"/>
      <c r="AI275" s="475"/>
      <c r="AJ275" s="475"/>
      <c r="AK275" s="475"/>
      <c r="AL275" s="475"/>
      <c r="AM275" s="475"/>
      <c r="AN275" s="475"/>
      <c r="AO275" s="475"/>
      <c r="AP275" s="475"/>
      <c r="AQ275" s="475"/>
      <c r="AR275" s="475"/>
      <c r="AS275" s="475"/>
      <c r="AT275" s="475"/>
      <c r="AU275" s="475"/>
      <c r="AV275" s="475"/>
      <c r="AW275" s="475"/>
      <c r="AX275" s="475"/>
      <c r="AY275" s="475"/>
      <c r="AZ275" s="475"/>
      <c r="BA275" s="475"/>
      <c r="BB275" s="475"/>
      <c r="BC275" s="475"/>
      <c r="BD275" s="475"/>
      <c r="BE275" s="475"/>
      <c r="BF275" s="475"/>
      <c r="BG275" s="475"/>
      <c r="BH275" s="475"/>
      <c r="BI275" s="475"/>
      <c r="BJ275" s="475"/>
      <c r="BK275" s="475"/>
      <c r="BL275" s="475"/>
      <c r="BM275" s="475"/>
      <c r="BN275" s="475"/>
      <c r="BO275" s="475"/>
      <c r="BP275" s="475"/>
      <c r="BQ275" s="475"/>
      <c r="BR275" s="475"/>
      <c r="BS275" s="475"/>
      <c r="BT275" s="475"/>
      <c r="BU275" s="475"/>
      <c r="BV275" s="475"/>
      <c r="BW275" s="475"/>
      <c r="BX275" s="475"/>
      <c r="BY275" s="475"/>
      <c r="BZ275" s="475"/>
      <c r="CA275" s="475"/>
      <c r="CB275" s="475"/>
      <c r="CC275" s="475"/>
      <c r="CD275" s="475"/>
      <c r="CE275" s="475"/>
      <c r="CF275" s="475"/>
      <c r="CG275" s="475"/>
      <c r="CH275" s="475"/>
      <c r="CI275" s="475"/>
      <c r="CJ275" s="475"/>
      <c r="CK275" s="475"/>
      <c r="CL275" s="475"/>
      <c r="CM275" s="475"/>
      <c r="CN275" s="475"/>
      <c r="CO275" s="475"/>
      <c r="CP275" s="475"/>
      <c r="CQ275" s="475"/>
      <c r="CR275" s="475"/>
      <c r="CS275" s="475"/>
      <c r="CT275" s="475"/>
      <c r="CU275" s="475"/>
      <c r="CV275" s="475"/>
      <c r="CW275" s="475"/>
      <c r="CX275" s="475"/>
      <c r="CY275" s="475"/>
      <c r="CZ275" s="475"/>
      <c r="DA275" s="475"/>
    </row>
    <row r="276" spans="1:105" ht="4.2" customHeight="1" x14ac:dyDescent="0.25">
      <c r="A276" s="162"/>
      <c r="B276" s="162"/>
      <c r="C276" s="162"/>
      <c r="D276" s="162"/>
      <c r="E276" s="162"/>
      <c r="F276" s="162"/>
      <c r="G276" s="162"/>
      <c r="H276" s="162"/>
      <c r="I276" s="162"/>
      <c r="J276" s="162"/>
      <c r="K276" s="162"/>
      <c r="L276" s="162"/>
      <c r="M276" s="162"/>
      <c r="N276" s="162"/>
      <c r="O276" s="162"/>
      <c r="P276" s="162"/>
      <c r="Q276" s="162"/>
      <c r="R276" s="162"/>
      <c r="S276" s="162"/>
      <c r="T276" s="162"/>
      <c r="U276" s="162"/>
      <c r="V276" s="162"/>
      <c r="W276" s="162"/>
      <c r="X276" s="110"/>
      <c r="Y276" s="110"/>
      <c r="Z276" s="110"/>
      <c r="AA276" s="110"/>
      <c r="AB276" s="110"/>
      <c r="AC276" s="110"/>
      <c r="AD276" s="110"/>
      <c r="AE276" s="110"/>
      <c r="AF276" s="110"/>
      <c r="AG276" s="110"/>
      <c r="AH276" s="110"/>
      <c r="AI276" s="110"/>
      <c r="AJ276" s="110"/>
      <c r="AK276" s="110"/>
      <c r="AL276" s="110"/>
      <c r="AM276" s="110"/>
      <c r="AN276" s="110"/>
      <c r="AO276" s="110"/>
      <c r="AP276" s="110"/>
      <c r="AQ276" s="110"/>
      <c r="AR276" s="110"/>
      <c r="AS276" s="110"/>
      <c r="AT276" s="110"/>
      <c r="AU276" s="110"/>
      <c r="AV276" s="110"/>
      <c r="AW276" s="110"/>
      <c r="AX276" s="110"/>
      <c r="AY276" s="110"/>
      <c r="AZ276" s="110"/>
      <c r="BA276" s="110"/>
      <c r="BB276" s="110"/>
      <c r="BC276" s="110"/>
      <c r="BD276" s="110"/>
      <c r="BE276" s="110"/>
      <c r="BF276" s="110"/>
      <c r="BG276" s="110"/>
      <c r="BH276" s="110"/>
      <c r="BI276" s="110"/>
      <c r="BJ276" s="110"/>
      <c r="BK276" s="110"/>
      <c r="BL276" s="110"/>
      <c r="BM276" s="110"/>
      <c r="BN276" s="110"/>
      <c r="BO276" s="110"/>
      <c r="BP276" s="110"/>
      <c r="BQ276" s="110"/>
      <c r="BR276" s="110"/>
      <c r="BS276" s="110"/>
      <c r="BT276" s="110"/>
      <c r="BU276" s="110"/>
      <c r="BV276" s="110"/>
      <c r="BW276" s="110"/>
      <c r="BX276" s="110"/>
      <c r="BY276" s="110"/>
      <c r="BZ276" s="110"/>
      <c r="CA276" s="110"/>
      <c r="CB276" s="110"/>
      <c r="CC276" s="110"/>
      <c r="CD276" s="110"/>
      <c r="CE276" s="110"/>
      <c r="CF276" s="110"/>
      <c r="CG276" s="110"/>
      <c r="CH276" s="110"/>
      <c r="CI276" s="110"/>
      <c r="CJ276" s="110"/>
      <c r="CK276" s="110"/>
      <c r="CL276" s="110"/>
      <c r="CM276" s="110"/>
      <c r="CN276" s="110"/>
      <c r="CO276" s="110"/>
      <c r="CP276" s="110"/>
      <c r="CQ276" s="110"/>
      <c r="CR276" s="110"/>
      <c r="CS276" s="110"/>
      <c r="CT276" s="110"/>
      <c r="CU276" s="110"/>
      <c r="CV276" s="110"/>
      <c r="CW276" s="110"/>
      <c r="CX276" s="110"/>
      <c r="CY276" s="110"/>
      <c r="CZ276" s="110"/>
      <c r="DA276" s="110"/>
    </row>
    <row r="277" spans="1:105" ht="12" customHeight="1" x14ac:dyDescent="0.25">
      <c r="A277" s="476" t="s">
        <v>249</v>
      </c>
      <c r="B277" s="476"/>
      <c r="C277" s="476"/>
      <c r="D277" s="476"/>
      <c r="E277" s="476"/>
      <c r="F277" s="476"/>
      <c r="G277" s="476"/>
      <c r="H277" s="476"/>
      <c r="I277" s="476"/>
      <c r="J277" s="476"/>
      <c r="K277" s="476"/>
      <c r="L277" s="476"/>
      <c r="M277" s="476"/>
      <c r="N277" s="476"/>
      <c r="O277" s="476"/>
      <c r="P277" s="476"/>
      <c r="Q277" s="476"/>
      <c r="R277" s="476"/>
      <c r="S277" s="476"/>
      <c r="T277" s="476"/>
      <c r="U277" s="476"/>
      <c r="V277" s="476"/>
      <c r="W277" s="476"/>
      <c r="X277" s="476"/>
      <c r="Y277" s="476"/>
      <c r="Z277" s="476"/>
      <c r="AA277" s="476"/>
      <c r="AB277" s="476"/>
      <c r="AC277" s="476"/>
      <c r="AD277" s="476"/>
      <c r="AE277" s="476"/>
      <c r="AF277" s="476"/>
      <c r="AG277" s="476"/>
      <c r="AH277" s="476"/>
      <c r="AI277" s="476"/>
      <c r="AJ277" s="476"/>
      <c r="AK277" s="476"/>
      <c r="AL277" s="476"/>
      <c r="AM277" s="476"/>
      <c r="AN277" s="476"/>
      <c r="AO277" s="476"/>
      <c r="AP277" s="477" t="s">
        <v>616</v>
      </c>
      <c r="AQ277" s="477"/>
      <c r="AR277" s="477"/>
      <c r="AS277" s="477"/>
      <c r="AT277" s="477"/>
      <c r="AU277" s="477"/>
      <c r="AV277" s="477"/>
      <c r="AW277" s="477"/>
      <c r="AX277" s="477"/>
      <c r="AY277" s="477"/>
      <c r="AZ277" s="477"/>
      <c r="BA277" s="477"/>
      <c r="BB277" s="477"/>
      <c r="BC277" s="477"/>
      <c r="BD277" s="477"/>
      <c r="BE277" s="477"/>
      <c r="BF277" s="477"/>
      <c r="BG277" s="477"/>
      <c r="BH277" s="477"/>
      <c r="BI277" s="477"/>
      <c r="BJ277" s="477"/>
      <c r="BK277" s="477"/>
      <c r="BL277" s="477"/>
      <c r="BM277" s="477"/>
      <c r="BN277" s="477"/>
      <c r="BO277" s="477"/>
      <c r="BP277" s="477"/>
      <c r="BQ277" s="477"/>
      <c r="BR277" s="477"/>
      <c r="BS277" s="477"/>
      <c r="BT277" s="477"/>
      <c r="BU277" s="477"/>
      <c r="BV277" s="477"/>
      <c r="BW277" s="477"/>
      <c r="BX277" s="477"/>
      <c r="BY277" s="477"/>
      <c r="BZ277" s="477"/>
      <c r="CA277" s="477"/>
      <c r="CB277" s="477"/>
      <c r="CC277" s="477"/>
      <c r="CD277" s="477"/>
      <c r="CE277" s="477"/>
      <c r="CF277" s="477"/>
      <c r="CG277" s="477"/>
      <c r="CH277" s="477"/>
      <c r="CI277" s="477"/>
      <c r="CJ277" s="477"/>
      <c r="CK277" s="477"/>
      <c r="CL277" s="477"/>
      <c r="CM277" s="477"/>
      <c r="CN277" s="477"/>
      <c r="CO277" s="477"/>
      <c r="CP277" s="477"/>
      <c r="CQ277" s="477"/>
      <c r="CR277" s="477"/>
      <c r="CS277" s="477"/>
      <c r="CT277" s="477"/>
      <c r="CU277" s="477"/>
      <c r="CV277" s="477"/>
      <c r="CW277" s="477"/>
      <c r="CX277" s="477"/>
      <c r="CY277" s="477"/>
      <c r="CZ277" s="477"/>
      <c r="DA277" s="477"/>
    </row>
    <row r="279" spans="1:105" ht="37.950000000000003" customHeight="1" x14ac:dyDescent="0.25">
      <c r="A279" s="478" t="s">
        <v>251</v>
      </c>
      <c r="B279" s="479"/>
      <c r="C279" s="479"/>
      <c r="D279" s="479"/>
      <c r="E279" s="479"/>
      <c r="F279" s="479"/>
      <c r="G279" s="480"/>
      <c r="H279" s="478" t="s">
        <v>303</v>
      </c>
      <c r="I279" s="479"/>
      <c r="J279" s="479"/>
      <c r="K279" s="479"/>
      <c r="L279" s="479"/>
      <c r="M279" s="479"/>
      <c r="N279" s="479"/>
      <c r="O279" s="479"/>
      <c r="P279" s="479"/>
      <c r="Q279" s="479"/>
      <c r="R279" s="479"/>
      <c r="S279" s="479"/>
      <c r="T279" s="479"/>
      <c r="U279" s="479"/>
      <c r="V279" s="479"/>
      <c r="W279" s="479"/>
      <c r="X279" s="479"/>
      <c r="Y279" s="479"/>
      <c r="Z279" s="479"/>
      <c r="AA279" s="479"/>
      <c r="AB279" s="479"/>
      <c r="AC279" s="479"/>
      <c r="AD279" s="479"/>
      <c r="AE279" s="479"/>
      <c r="AF279" s="479"/>
      <c r="AG279" s="479"/>
      <c r="AH279" s="479"/>
      <c r="AI279" s="479"/>
      <c r="AJ279" s="479"/>
      <c r="AK279" s="479"/>
      <c r="AL279" s="479"/>
      <c r="AM279" s="479"/>
      <c r="AN279" s="479"/>
      <c r="AO279" s="479"/>
      <c r="AP279" s="479"/>
      <c r="AQ279" s="479"/>
      <c r="AR279" s="479"/>
      <c r="AS279" s="479"/>
      <c r="AT279" s="479"/>
      <c r="AU279" s="479"/>
      <c r="AV279" s="479"/>
      <c r="AW279" s="479"/>
      <c r="AX279" s="479"/>
      <c r="AY279" s="479"/>
      <c r="AZ279" s="479"/>
      <c r="BA279" s="479"/>
      <c r="BB279" s="479"/>
      <c r="BC279" s="480"/>
      <c r="BD279" s="478" t="s">
        <v>329</v>
      </c>
      <c r="BE279" s="479"/>
      <c r="BF279" s="479"/>
      <c r="BG279" s="479"/>
      <c r="BH279" s="479"/>
      <c r="BI279" s="479"/>
      <c r="BJ279" s="479"/>
      <c r="BK279" s="479"/>
      <c r="BL279" s="479"/>
      <c r="BM279" s="479"/>
      <c r="BN279" s="479"/>
      <c r="BO279" s="479"/>
      <c r="BP279" s="479"/>
      <c r="BQ279" s="479"/>
      <c r="BR279" s="479"/>
      <c r="BS279" s="480"/>
      <c r="BT279" s="478" t="s">
        <v>330</v>
      </c>
      <c r="BU279" s="479"/>
      <c r="BV279" s="479"/>
      <c r="BW279" s="479"/>
      <c r="BX279" s="479"/>
      <c r="BY279" s="479"/>
      <c r="BZ279" s="479"/>
      <c r="CA279" s="479"/>
      <c r="CB279" s="479"/>
      <c r="CC279" s="479"/>
      <c r="CD279" s="479"/>
      <c r="CE279" s="479"/>
      <c r="CF279" s="479"/>
      <c r="CG279" s="479"/>
      <c r="CH279" s="479"/>
      <c r="CI279" s="480"/>
      <c r="CJ279" s="478" t="s">
        <v>331</v>
      </c>
      <c r="CK279" s="479"/>
      <c r="CL279" s="479"/>
      <c r="CM279" s="479"/>
      <c r="CN279" s="479"/>
      <c r="CO279" s="479"/>
      <c r="CP279" s="479"/>
      <c r="CQ279" s="479"/>
      <c r="CR279" s="479"/>
      <c r="CS279" s="479"/>
      <c r="CT279" s="479"/>
      <c r="CU279" s="479"/>
      <c r="CV279" s="479"/>
      <c r="CW279" s="479"/>
      <c r="CX279" s="479"/>
      <c r="CY279" s="479"/>
      <c r="CZ279" s="479"/>
      <c r="DA279" s="480"/>
    </row>
    <row r="280" spans="1:105" ht="12" customHeight="1" x14ac:dyDescent="0.25">
      <c r="A280" s="491">
        <v>1</v>
      </c>
      <c r="B280" s="491"/>
      <c r="C280" s="491"/>
      <c r="D280" s="491"/>
      <c r="E280" s="491"/>
      <c r="F280" s="491"/>
      <c r="G280" s="491"/>
      <c r="H280" s="491">
        <v>2</v>
      </c>
      <c r="I280" s="491"/>
      <c r="J280" s="491"/>
      <c r="K280" s="491"/>
      <c r="L280" s="491"/>
      <c r="M280" s="491"/>
      <c r="N280" s="491"/>
      <c r="O280" s="491"/>
      <c r="P280" s="491"/>
      <c r="Q280" s="491"/>
      <c r="R280" s="491"/>
      <c r="S280" s="491"/>
      <c r="T280" s="491"/>
      <c r="U280" s="491"/>
      <c r="V280" s="491"/>
      <c r="W280" s="491"/>
      <c r="X280" s="491"/>
      <c r="Y280" s="491"/>
      <c r="Z280" s="491"/>
      <c r="AA280" s="491"/>
      <c r="AB280" s="491"/>
      <c r="AC280" s="491"/>
      <c r="AD280" s="491"/>
      <c r="AE280" s="491"/>
      <c r="AF280" s="491"/>
      <c r="AG280" s="491"/>
      <c r="AH280" s="491"/>
      <c r="AI280" s="491"/>
      <c r="AJ280" s="491"/>
      <c r="AK280" s="491"/>
      <c r="AL280" s="491"/>
      <c r="AM280" s="491"/>
      <c r="AN280" s="491"/>
      <c r="AO280" s="491"/>
      <c r="AP280" s="491"/>
      <c r="AQ280" s="491"/>
      <c r="AR280" s="491"/>
      <c r="AS280" s="491"/>
      <c r="AT280" s="491"/>
      <c r="AU280" s="491"/>
      <c r="AV280" s="491"/>
      <c r="AW280" s="491"/>
      <c r="AX280" s="491"/>
      <c r="AY280" s="491"/>
      <c r="AZ280" s="491"/>
      <c r="BA280" s="491"/>
      <c r="BB280" s="491"/>
      <c r="BC280" s="491"/>
      <c r="BD280" s="491">
        <v>3</v>
      </c>
      <c r="BE280" s="491"/>
      <c r="BF280" s="491"/>
      <c r="BG280" s="491"/>
      <c r="BH280" s="491"/>
      <c r="BI280" s="491"/>
      <c r="BJ280" s="491"/>
      <c r="BK280" s="491"/>
      <c r="BL280" s="491"/>
      <c r="BM280" s="491"/>
      <c r="BN280" s="491"/>
      <c r="BO280" s="491"/>
      <c r="BP280" s="491"/>
      <c r="BQ280" s="491"/>
      <c r="BR280" s="491"/>
      <c r="BS280" s="491"/>
      <c r="BT280" s="491">
        <v>4</v>
      </c>
      <c r="BU280" s="491"/>
      <c r="BV280" s="491"/>
      <c r="BW280" s="491"/>
      <c r="BX280" s="491"/>
      <c r="BY280" s="491"/>
      <c r="BZ280" s="491"/>
      <c r="CA280" s="491"/>
      <c r="CB280" s="491"/>
      <c r="CC280" s="491"/>
      <c r="CD280" s="491"/>
      <c r="CE280" s="491"/>
      <c r="CF280" s="491"/>
      <c r="CG280" s="491"/>
      <c r="CH280" s="491"/>
      <c r="CI280" s="491"/>
      <c r="CJ280" s="491">
        <v>5</v>
      </c>
      <c r="CK280" s="491"/>
      <c r="CL280" s="491"/>
      <c r="CM280" s="491"/>
      <c r="CN280" s="491"/>
      <c r="CO280" s="491"/>
      <c r="CP280" s="491"/>
      <c r="CQ280" s="491"/>
      <c r="CR280" s="491"/>
      <c r="CS280" s="491"/>
      <c r="CT280" s="491"/>
      <c r="CU280" s="491"/>
      <c r="CV280" s="491"/>
      <c r="CW280" s="491"/>
      <c r="CX280" s="491"/>
      <c r="CY280" s="491"/>
      <c r="CZ280" s="491"/>
      <c r="DA280" s="491"/>
    </row>
    <row r="281" spans="1:105" ht="40.950000000000003" customHeight="1" x14ac:dyDescent="0.25">
      <c r="A281" s="467" t="s">
        <v>276</v>
      </c>
      <c r="B281" s="467"/>
      <c r="C281" s="467"/>
      <c r="D281" s="467"/>
      <c r="E281" s="467"/>
      <c r="F281" s="467"/>
      <c r="G281" s="467"/>
      <c r="H281" s="492" t="s">
        <v>625</v>
      </c>
      <c r="I281" s="492"/>
      <c r="J281" s="492"/>
      <c r="K281" s="492"/>
      <c r="L281" s="492"/>
      <c r="M281" s="492"/>
      <c r="N281" s="492"/>
      <c r="O281" s="492"/>
      <c r="P281" s="492"/>
      <c r="Q281" s="492"/>
      <c r="R281" s="492"/>
      <c r="S281" s="492"/>
      <c r="T281" s="492"/>
      <c r="U281" s="492"/>
      <c r="V281" s="492"/>
      <c r="W281" s="492"/>
      <c r="X281" s="492"/>
      <c r="Y281" s="492"/>
      <c r="Z281" s="492"/>
      <c r="AA281" s="492"/>
      <c r="AB281" s="492"/>
      <c r="AC281" s="492"/>
      <c r="AD281" s="492"/>
      <c r="AE281" s="492"/>
      <c r="AF281" s="492"/>
      <c r="AG281" s="492"/>
      <c r="AH281" s="492"/>
      <c r="AI281" s="492"/>
      <c r="AJ281" s="492"/>
      <c r="AK281" s="492"/>
      <c r="AL281" s="492"/>
      <c r="AM281" s="492"/>
      <c r="AN281" s="492"/>
      <c r="AO281" s="492"/>
      <c r="AP281" s="492"/>
      <c r="AQ281" s="492"/>
      <c r="AR281" s="492"/>
      <c r="AS281" s="492"/>
      <c r="AT281" s="492"/>
      <c r="AU281" s="492"/>
      <c r="AV281" s="492"/>
      <c r="AW281" s="492"/>
      <c r="AX281" s="492"/>
      <c r="AY281" s="492"/>
      <c r="AZ281" s="492"/>
      <c r="BA281" s="492"/>
      <c r="BB281" s="492"/>
      <c r="BC281" s="492"/>
      <c r="BD281" s="490" t="s">
        <v>624</v>
      </c>
      <c r="BE281" s="490"/>
      <c r="BF281" s="490"/>
      <c r="BG281" s="490"/>
      <c r="BH281" s="490"/>
      <c r="BI281" s="490"/>
      <c r="BJ281" s="490"/>
      <c r="BK281" s="490"/>
      <c r="BL281" s="490"/>
      <c r="BM281" s="490"/>
      <c r="BN281" s="490"/>
      <c r="BO281" s="490"/>
      <c r="BP281" s="490"/>
      <c r="BQ281" s="490"/>
      <c r="BR281" s="490"/>
      <c r="BS281" s="490"/>
      <c r="BT281" s="471">
        <v>1</v>
      </c>
      <c r="BU281" s="471"/>
      <c r="BV281" s="471"/>
      <c r="BW281" s="471"/>
      <c r="BX281" s="471"/>
      <c r="BY281" s="471"/>
      <c r="BZ281" s="471"/>
      <c r="CA281" s="471"/>
      <c r="CB281" s="471"/>
      <c r="CC281" s="471"/>
      <c r="CD281" s="471"/>
      <c r="CE281" s="471"/>
      <c r="CF281" s="471"/>
      <c r="CG281" s="471"/>
      <c r="CH281" s="471"/>
      <c r="CI281" s="471"/>
      <c r="CJ281" s="472">
        <v>2820193</v>
      </c>
      <c r="CK281" s="472"/>
      <c r="CL281" s="472"/>
      <c r="CM281" s="472"/>
      <c r="CN281" s="472"/>
      <c r="CO281" s="472"/>
      <c r="CP281" s="472"/>
      <c r="CQ281" s="472"/>
      <c r="CR281" s="472"/>
      <c r="CS281" s="472"/>
      <c r="CT281" s="472"/>
      <c r="CU281" s="472"/>
      <c r="CV281" s="472"/>
      <c r="CW281" s="472"/>
      <c r="CX281" s="472"/>
      <c r="CY281" s="472"/>
      <c r="CZ281" s="472"/>
      <c r="DA281" s="472"/>
    </row>
    <row r="282" spans="1:105" ht="15.6" customHeight="1" x14ac:dyDescent="0.25">
      <c r="A282" s="467"/>
      <c r="B282" s="467"/>
      <c r="C282" s="467"/>
      <c r="D282" s="467"/>
      <c r="E282" s="467"/>
      <c r="F282" s="467"/>
      <c r="G282" s="467"/>
      <c r="H282" s="539" t="s">
        <v>164</v>
      </c>
      <c r="I282" s="539"/>
      <c r="J282" s="539"/>
      <c r="K282" s="539"/>
      <c r="L282" s="539"/>
      <c r="M282" s="539"/>
      <c r="N282" s="539"/>
      <c r="O282" s="539"/>
      <c r="P282" s="539"/>
      <c r="Q282" s="539"/>
      <c r="R282" s="539"/>
      <c r="S282" s="539"/>
      <c r="T282" s="539"/>
      <c r="U282" s="539"/>
      <c r="V282" s="539"/>
      <c r="W282" s="539"/>
      <c r="X282" s="539"/>
      <c r="Y282" s="539"/>
      <c r="Z282" s="539"/>
      <c r="AA282" s="539"/>
      <c r="AB282" s="539"/>
      <c r="AC282" s="539"/>
      <c r="AD282" s="539"/>
      <c r="AE282" s="539"/>
      <c r="AF282" s="539"/>
      <c r="AG282" s="539"/>
      <c r="AH282" s="539"/>
      <c r="AI282" s="539"/>
      <c r="AJ282" s="539"/>
      <c r="AK282" s="539"/>
      <c r="AL282" s="539"/>
      <c r="AM282" s="539"/>
      <c r="AN282" s="539"/>
      <c r="AO282" s="539"/>
      <c r="AP282" s="539"/>
      <c r="AQ282" s="539"/>
      <c r="AR282" s="539"/>
      <c r="AS282" s="539"/>
      <c r="AT282" s="539"/>
      <c r="AU282" s="539"/>
      <c r="AV282" s="539"/>
      <c r="AW282" s="539"/>
      <c r="AX282" s="539"/>
      <c r="AY282" s="539"/>
      <c r="AZ282" s="539"/>
      <c r="BA282" s="539"/>
      <c r="BB282" s="539"/>
      <c r="BC282" s="539"/>
      <c r="BD282" s="471"/>
      <c r="BE282" s="471"/>
      <c r="BF282" s="471"/>
      <c r="BG282" s="471"/>
      <c r="BH282" s="471"/>
      <c r="BI282" s="471"/>
      <c r="BJ282" s="471"/>
      <c r="BK282" s="471"/>
      <c r="BL282" s="471"/>
      <c r="BM282" s="471"/>
      <c r="BN282" s="471"/>
      <c r="BO282" s="471"/>
      <c r="BP282" s="471"/>
      <c r="BQ282" s="471"/>
      <c r="BR282" s="471"/>
      <c r="BS282" s="471"/>
      <c r="BT282" s="471" t="s">
        <v>7</v>
      </c>
      <c r="BU282" s="471"/>
      <c r="BV282" s="471"/>
      <c r="BW282" s="471"/>
      <c r="BX282" s="471"/>
      <c r="BY282" s="471"/>
      <c r="BZ282" s="471"/>
      <c r="CA282" s="471"/>
      <c r="CB282" s="471"/>
      <c r="CC282" s="471"/>
      <c r="CD282" s="471"/>
      <c r="CE282" s="471"/>
      <c r="CF282" s="471"/>
      <c r="CG282" s="471"/>
      <c r="CH282" s="471"/>
      <c r="CI282" s="471"/>
      <c r="CJ282" s="493">
        <f>CJ281</f>
        <v>2820193</v>
      </c>
      <c r="CK282" s="493"/>
      <c r="CL282" s="493"/>
      <c r="CM282" s="493"/>
      <c r="CN282" s="493"/>
      <c r="CO282" s="493"/>
      <c r="CP282" s="493"/>
      <c r="CQ282" s="493"/>
      <c r="CR282" s="493"/>
      <c r="CS282" s="493"/>
      <c r="CT282" s="493"/>
      <c r="CU282" s="493"/>
      <c r="CV282" s="493"/>
      <c r="CW282" s="493"/>
      <c r="CX282" s="493"/>
      <c r="CY282" s="493"/>
      <c r="CZ282" s="493"/>
      <c r="DA282" s="493"/>
    </row>
    <row r="284" spans="1:105" ht="12" customHeight="1" x14ac:dyDescent="0.25">
      <c r="A284" s="162" t="s">
        <v>248</v>
      </c>
      <c r="B284" s="162"/>
      <c r="C284" s="162"/>
      <c r="D284" s="162"/>
      <c r="E284" s="162"/>
      <c r="F284" s="162"/>
      <c r="G284" s="162"/>
      <c r="H284" s="162"/>
      <c r="I284" s="162"/>
      <c r="J284" s="162"/>
      <c r="K284" s="162"/>
      <c r="L284" s="162"/>
      <c r="M284" s="162"/>
      <c r="N284" s="162"/>
      <c r="O284" s="162"/>
      <c r="P284" s="162"/>
      <c r="Q284" s="162"/>
      <c r="R284" s="162"/>
      <c r="S284" s="162"/>
      <c r="T284" s="162"/>
      <c r="U284" s="162"/>
      <c r="V284" s="162"/>
      <c r="W284" s="162"/>
      <c r="X284" s="475" t="s">
        <v>623</v>
      </c>
      <c r="Y284" s="475"/>
      <c r="Z284" s="475"/>
      <c r="AA284" s="475"/>
      <c r="AB284" s="475"/>
      <c r="AC284" s="475"/>
      <c r="AD284" s="475"/>
      <c r="AE284" s="475"/>
      <c r="AF284" s="475"/>
      <c r="AG284" s="475"/>
      <c r="AH284" s="475"/>
      <c r="AI284" s="475"/>
      <c r="AJ284" s="475"/>
      <c r="AK284" s="475"/>
      <c r="AL284" s="475"/>
      <c r="AM284" s="475"/>
      <c r="AN284" s="475"/>
      <c r="AO284" s="475"/>
      <c r="AP284" s="475"/>
      <c r="AQ284" s="475"/>
      <c r="AR284" s="475"/>
      <c r="AS284" s="475"/>
      <c r="AT284" s="475"/>
      <c r="AU284" s="475"/>
      <c r="AV284" s="475"/>
      <c r="AW284" s="475"/>
      <c r="AX284" s="475"/>
      <c r="AY284" s="475"/>
      <c r="AZ284" s="475"/>
      <c r="BA284" s="475"/>
      <c r="BB284" s="475"/>
      <c r="BC284" s="475"/>
      <c r="BD284" s="475"/>
      <c r="BE284" s="475"/>
      <c r="BF284" s="475"/>
      <c r="BG284" s="475"/>
      <c r="BH284" s="475"/>
      <c r="BI284" s="475"/>
      <c r="BJ284" s="475"/>
      <c r="BK284" s="475"/>
      <c r="BL284" s="475"/>
      <c r="BM284" s="475"/>
      <c r="BN284" s="475"/>
      <c r="BO284" s="475"/>
      <c r="BP284" s="475"/>
      <c r="BQ284" s="475"/>
      <c r="BR284" s="475"/>
      <c r="BS284" s="475"/>
      <c r="BT284" s="475"/>
      <c r="BU284" s="475"/>
      <c r="BV284" s="475"/>
      <c r="BW284" s="475"/>
      <c r="BX284" s="475"/>
      <c r="BY284" s="475"/>
      <c r="BZ284" s="475"/>
      <c r="CA284" s="475"/>
      <c r="CB284" s="475"/>
      <c r="CC284" s="475"/>
      <c r="CD284" s="475"/>
      <c r="CE284" s="475"/>
      <c r="CF284" s="475"/>
      <c r="CG284" s="475"/>
      <c r="CH284" s="475"/>
      <c r="CI284" s="475"/>
      <c r="CJ284" s="475"/>
      <c r="CK284" s="475"/>
      <c r="CL284" s="475"/>
      <c r="CM284" s="475"/>
      <c r="CN284" s="475"/>
      <c r="CO284" s="475"/>
      <c r="CP284" s="475"/>
      <c r="CQ284" s="475"/>
      <c r="CR284" s="475"/>
      <c r="CS284" s="475"/>
      <c r="CT284" s="475"/>
      <c r="CU284" s="475"/>
      <c r="CV284" s="475"/>
      <c r="CW284" s="475"/>
      <c r="CX284" s="475"/>
      <c r="CY284" s="475"/>
      <c r="CZ284" s="475"/>
      <c r="DA284" s="475"/>
    </row>
    <row r="285" spans="1:105" ht="4.2" customHeight="1" x14ac:dyDescent="0.25">
      <c r="A285" s="162"/>
      <c r="B285" s="162"/>
      <c r="C285" s="162"/>
      <c r="D285" s="162"/>
      <c r="E285" s="162"/>
      <c r="F285" s="162"/>
      <c r="G285" s="162"/>
      <c r="H285" s="162"/>
      <c r="I285" s="162"/>
      <c r="J285" s="162"/>
      <c r="K285" s="162"/>
      <c r="L285" s="162"/>
      <c r="M285" s="162"/>
      <c r="N285" s="162"/>
      <c r="O285" s="162"/>
      <c r="P285" s="162"/>
      <c r="Q285" s="162"/>
      <c r="R285" s="162"/>
      <c r="S285" s="162"/>
      <c r="T285" s="162"/>
      <c r="U285" s="162"/>
      <c r="V285" s="162"/>
      <c r="W285" s="162"/>
      <c r="X285" s="110"/>
      <c r="Y285" s="110"/>
      <c r="Z285" s="110"/>
      <c r="AA285" s="110"/>
      <c r="AB285" s="110"/>
      <c r="AC285" s="110"/>
      <c r="AD285" s="110"/>
      <c r="AE285" s="110"/>
      <c r="AF285" s="110"/>
      <c r="AG285" s="110"/>
      <c r="AH285" s="110"/>
      <c r="AI285" s="110"/>
      <c r="AJ285" s="110"/>
      <c r="AK285" s="110"/>
      <c r="AL285" s="110"/>
      <c r="AM285" s="110"/>
      <c r="AN285" s="110"/>
      <c r="AO285" s="110"/>
      <c r="AP285" s="110"/>
      <c r="AQ285" s="110"/>
      <c r="AR285" s="110"/>
      <c r="AS285" s="110"/>
      <c r="AT285" s="110"/>
      <c r="AU285" s="110"/>
      <c r="AV285" s="110"/>
      <c r="AW285" s="110"/>
      <c r="AX285" s="110"/>
      <c r="AY285" s="110"/>
      <c r="AZ285" s="110"/>
      <c r="BA285" s="110"/>
      <c r="BB285" s="110"/>
      <c r="BC285" s="110"/>
      <c r="BD285" s="110"/>
      <c r="BE285" s="110"/>
      <c r="BF285" s="110"/>
      <c r="BG285" s="110"/>
      <c r="BH285" s="110"/>
      <c r="BI285" s="110"/>
      <c r="BJ285" s="110"/>
      <c r="BK285" s="110"/>
      <c r="BL285" s="110"/>
      <c r="BM285" s="110"/>
      <c r="BN285" s="110"/>
      <c r="BO285" s="110"/>
      <c r="BP285" s="110"/>
      <c r="BQ285" s="110"/>
      <c r="BR285" s="110"/>
      <c r="BS285" s="110"/>
      <c r="BT285" s="110"/>
      <c r="BU285" s="110"/>
      <c r="BV285" s="110"/>
      <c r="BW285" s="110"/>
      <c r="BX285" s="110"/>
      <c r="BY285" s="110"/>
      <c r="BZ285" s="110"/>
      <c r="CA285" s="110"/>
      <c r="CB285" s="110"/>
      <c r="CC285" s="110"/>
      <c r="CD285" s="110"/>
      <c r="CE285" s="110"/>
      <c r="CF285" s="110"/>
      <c r="CG285" s="110"/>
      <c r="CH285" s="110"/>
      <c r="CI285" s="110"/>
      <c r="CJ285" s="110"/>
      <c r="CK285" s="110"/>
      <c r="CL285" s="110"/>
      <c r="CM285" s="110"/>
      <c r="CN285" s="110"/>
      <c r="CO285" s="110"/>
      <c r="CP285" s="110"/>
      <c r="CQ285" s="110"/>
      <c r="CR285" s="110"/>
      <c r="CS285" s="110"/>
      <c r="CT285" s="110"/>
      <c r="CU285" s="110"/>
      <c r="CV285" s="110"/>
      <c r="CW285" s="110"/>
      <c r="CX285" s="110"/>
      <c r="CY285" s="110"/>
      <c r="CZ285" s="110"/>
      <c r="DA285" s="110"/>
    </row>
    <row r="286" spans="1:105" ht="12" customHeight="1" x14ac:dyDescent="0.25">
      <c r="A286" s="476" t="s">
        <v>249</v>
      </c>
      <c r="B286" s="476"/>
      <c r="C286" s="476"/>
      <c r="D286" s="476"/>
      <c r="E286" s="476"/>
      <c r="F286" s="476"/>
      <c r="G286" s="476"/>
      <c r="H286" s="476"/>
      <c r="I286" s="476"/>
      <c r="J286" s="476"/>
      <c r="K286" s="476"/>
      <c r="L286" s="476"/>
      <c r="M286" s="476"/>
      <c r="N286" s="476"/>
      <c r="O286" s="476"/>
      <c r="P286" s="476"/>
      <c r="Q286" s="476"/>
      <c r="R286" s="476"/>
      <c r="S286" s="476"/>
      <c r="T286" s="476"/>
      <c r="U286" s="476"/>
      <c r="V286" s="476"/>
      <c r="W286" s="476"/>
      <c r="X286" s="476"/>
      <c r="Y286" s="476"/>
      <c r="Z286" s="476"/>
      <c r="AA286" s="476"/>
      <c r="AB286" s="476"/>
      <c r="AC286" s="476"/>
      <c r="AD286" s="476"/>
      <c r="AE286" s="476"/>
      <c r="AF286" s="476"/>
      <c r="AG286" s="476"/>
      <c r="AH286" s="476"/>
      <c r="AI286" s="476"/>
      <c r="AJ286" s="476"/>
      <c r="AK286" s="476"/>
      <c r="AL286" s="476"/>
      <c r="AM286" s="476"/>
      <c r="AN286" s="476"/>
      <c r="AO286" s="476"/>
      <c r="AP286" s="477" t="s">
        <v>616</v>
      </c>
      <c r="AQ286" s="477"/>
      <c r="AR286" s="477"/>
      <c r="AS286" s="477"/>
      <c r="AT286" s="477"/>
      <c r="AU286" s="477"/>
      <c r="AV286" s="477"/>
      <c r="AW286" s="477"/>
      <c r="AX286" s="477"/>
      <c r="AY286" s="477"/>
      <c r="AZ286" s="477"/>
      <c r="BA286" s="477"/>
      <c r="BB286" s="477"/>
      <c r="BC286" s="477"/>
      <c r="BD286" s="477"/>
      <c r="BE286" s="477"/>
      <c r="BF286" s="477"/>
      <c r="BG286" s="477"/>
      <c r="BH286" s="477"/>
      <c r="BI286" s="477"/>
      <c r="BJ286" s="477"/>
      <c r="BK286" s="477"/>
      <c r="BL286" s="477"/>
      <c r="BM286" s="477"/>
      <c r="BN286" s="477"/>
      <c r="BO286" s="477"/>
      <c r="BP286" s="477"/>
      <c r="BQ286" s="477"/>
      <c r="BR286" s="477"/>
      <c r="BS286" s="477"/>
      <c r="BT286" s="477"/>
      <c r="BU286" s="477"/>
      <c r="BV286" s="477"/>
      <c r="BW286" s="477"/>
      <c r="BX286" s="477"/>
      <c r="BY286" s="477"/>
      <c r="BZ286" s="477"/>
      <c r="CA286" s="477"/>
      <c r="CB286" s="477"/>
      <c r="CC286" s="477"/>
      <c r="CD286" s="477"/>
      <c r="CE286" s="477"/>
      <c r="CF286" s="477"/>
      <c r="CG286" s="477"/>
      <c r="CH286" s="477"/>
      <c r="CI286" s="477"/>
      <c r="CJ286" s="477"/>
      <c r="CK286" s="477"/>
      <c r="CL286" s="477"/>
      <c r="CM286" s="477"/>
      <c r="CN286" s="477"/>
      <c r="CO286" s="477"/>
      <c r="CP286" s="477"/>
      <c r="CQ286" s="477"/>
      <c r="CR286" s="477"/>
      <c r="CS286" s="477"/>
      <c r="CT286" s="477"/>
      <c r="CU286" s="477"/>
      <c r="CV286" s="477"/>
      <c r="CW286" s="477"/>
      <c r="CX286" s="477"/>
      <c r="CY286" s="477"/>
      <c r="CZ286" s="477"/>
      <c r="DA286" s="477"/>
    </row>
    <row r="288" spans="1:105" ht="12" customHeight="1" x14ac:dyDescent="0.25">
      <c r="A288" s="478" t="s">
        <v>251</v>
      </c>
      <c r="B288" s="479"/>
      <c r="C288" s="479"/>
      <c r="D288" s="479"/>
      <c r="E288" s="479"/>
      <c r="F288" s="479"/>
      <c r="G288" s="480"/>
      <c r="H288" s="478" t="s">
        <v>303</v>
      </c>
      <c r="I288" s="479"/>
      <c r="J288" s="479"/>
      <c r="K288" s="479"/>
      <c r="L288" s="479"/>
      <c r="M288" s="479"/>
      <c r="N288" s="479"/>
      <c r="O288" s="479"/>
      <c r="P288" s="479"/>
      <c r="Q288" s="479"/>
      <c r="R288" s="479"/>
      <c r="S288" s="479"/>
      <c r="T288" s="479"/>
      <c r="U288" s="479"/>
      <c r="V288" s="479"/>
      <c r="W288" s="479"/>
      <c r="X288" s="479"/>
      <c r="Y288" s="479"/>
      <c r="Z288" s="479"/>
      <c r="AA288" s="479"/>
      <c r="AB288" s="479"/>
      <c r="AC288" s="479"/>
      <c r="AD288" s="479"/>
      <c r="AE288" s="479"/>
      <c r="AF288" s="479"/>
      <c r="AG288" s="479"/>
      <c r="AH288" s="479"/>
      <c r="AI288" s="479"/>
      <c r="AJ288" s="479"/>
      <c r="AK288" s="479"/>
      <c r="AL288" s="479"/>
      <c r="AM288" s="479"/>
      <c r="AN288" s="479"/>
      <c r="AO288" s="479"/>
      <c r="AP288" s="479"/>
      <c r="AQ288" s="479"/>
      <c r="AR288" s="479"/>
      <c r="AS288" s="479"/>
      <c r="AT288" s="479"/>
      <c r="AU288" s="479"/>
      <c r="AV288" s="479"/>
      <c r="AW288" s="479"/>
      <c r="AX288" s="479"/>
      <c r="AY288" s="479"/>
      <c r="AZ288" s="479"/>
      <c r="BA288" s="479"/>
      <c r="BB288" s="479"/>
      <c r="BC288" s="480"/>
      <c r="BD288" s="478" t="s">
        <v>329</v>
      </c>
      <c r="BE288" s="479"/>
      <c r="BF288" s="479"/>
      <c r="BG288" s="479"/>
      <c r="BH288" s="479"/>
      <c r="BI288" s="479"/>
      <c r="BJ288" s="479"/>
      <c r="BK288" s="479"/>
      <c r="BL288" s="479"/>
      <c r="BM288" s="479"/>
      <c r="BN288" s="479"/>
      <c r="BO288" s="479"/>
      <c r="BP288" s="479"/>
      <c r="BQ288" s="479"/>
      <c r="BR288" s="479"/>
      <c r="BS288" s="480"/>
      <c r="BT288" s="478" t="s">
        <v>330</v>
      </c>
      <c r="BU288" s="479"/>
      <c r="BV288" s="479"/>
      <c r="BW288" s="479"/>
      <c r="BX288" s="479"/>
      <c r="BY288" s="479"/>
      <c r="BZ288" s="479"/>
      <c r="CA288" s="479"/>
      <c r="CB288" s="479"/>
      <c r="CC288" s="479"/>
      <c r="CD288" s="479"/>
      <c r="CE288" s="479"/>
      <c r="CF288" s="479"/>
      <c r="CG288" s="479"/>
      <c r="CH288" s="479"/>
      <c r="CI288" s="480"/>
      <c r="CJ288" s="478" t="s">
        <v>331</v>
      </c>
      <c r="CK288" s="479"/>
      <c r="CL288" s="479"/>
      <c r="CM288" s="479"/>
      <c r="CN288" s="479"/>
      <c r="CO288" s="479"/>
      <c r="CP288" s="479"/>
      <c r="CQ288" s="479"/>
      <c r="CR288" s="479"/>
      <c r="CS288" s="479"/>
      <c r="CT288" s="479"/>
      <c r="CU288" s="479"/>
      <c r="CV288" s="479"/>
      <c r="CW288" s="479"/>
      <c r="CX288" s="479"/>
      <c r="CY288" s="479"/>
      <c r="CZ288" s="479"/>
      <c r="DA288" s="480"/>
    </row>
    <row r="289" spans="1:105" ht="12" customHeight="1" x14ac:dyDescent="0.25">
      <c r="A289" s="491">
        <v>1</v>
      </c>
      <c r="B289" s="491"/>
      <c r="C289" s="491"/>
      <c r="D289" s="491"/>
      <c r="E289" s="491"/>
      <c r="F289" s="491"/>
      <c r="G289" s="491"/>
      <c r="H289" s="491">
        <v>2</v>
      </c>
      <c r="I289" s="491"/>
      <c r="J289" s="491"/>
      <c r="K289" s="491"/>
      <c r="L289" s="491"/>
      <c r="M289" s="491"/>
      <c r="N289" s="491"/>
      <c r="O289" s="491"/>
      <c r="P289" s="491"/>
      <c r="Q289" s="491"/>
      <c r="R289" s="491"/>
      <c r="S289" s="491"/>
      <c r="T289" s="491"/>
      <c r="U289" s="491"/>
      <c r="V289" s="491"/>
      <c r="W289" s="491"/>
      <c r="X289" s="491"/>
      <c r="Y289" s="491"/>
      <c r="Z289" s="491"/>
      <c r="AA289" s="491"/>
      <c r="AB289" s="491"/>
      <c r="AC289" s="491"/>
      <c r="AD289" s="491"/>
      <c r="AE289" s="491"/>
      <c r="AF289" s="491"/>
      <c r="AG289" s="491"/>
      <c r="AH289" s="491"/>
      <c r="AI289" s="491"/>
      <c r="AJ289" s="491"/>
      <c r="AK289" s="491"/>
      <c r="AL289" s="491"/>
      <c r="AM289" s="491"/>
      <c r="AN289" s="491"/>
      <c r="AO289" s="491"/>
      <c r="AP289" s="491"/>
      <c r="AQ289" s="491"/>
      <c r="AR289" s="491"/>
      <c r="AS289" s="491"/>
      <c r="AT289" s="491"/>
      <c r="AU289" s="491"/>
      <c r="AV289" s="491"/>
      <c r="AW289" s="491"/>
      <c r="AX289" s="491"/>
      <c r="AY289" s="491"/>
      <c r="AZ289" s="491"/>
      <c r="BA289" s="491"/>
      <c r="BB289" s="491"/>
      <c r="BC289" s="491"/>
      <c r="BD289" s="491">
        <v>3</v>
      </c>
      <c r="BE289" s="491"/>
      <c r="BF289" s="491"/>
      <c r="BG289" s="491"/>
      <c r="BH289" s="491"/>
      <c r="BI289" s="491"/>
      <c r="BJ289" s="491"/>
      <c r="BK289" s="491"/>
      <c r="BL289" s="491"/>
      <c r="BM289" s="491"/>
      <c r="BN289" s="491"/>
      <c r="BO289" s="491"/>
      <c r="BP289" s="491"/>
      <c r="BQ289" s="491"/>
      <c r="BR289" s="491"/>
      <c r="BS289" s="491"/>
      <c r="BT289" s="491">
        <v>4</v>
      </c>
      <c r="BU289" s="491"/>
      <c r="BV289" s="491"/>
      <c r="BW289" s="491"/>
      <c r="BX289" s="491"/>
      <c r="BY289" s="491"/>
      <c r="BZ289" s="491"/>
      <c r="CA289" s="491"/>
      <c r="CB289" s="491"/>
      <c r="CC289" s="491"/>
      <c r="CD289" s="491"/>
      <c r="CE289" s="491"/>
      <c r="CF289" s="491"/>
      <c r="CG289" s="491"/>
      <c r="CH289" s="491"/>
      <c r="CI289" s="491"/>
      <c r="CJ289" s="491">
        <v>5</v>
      </c>
      <c r="CK289" s="491"/>
      <c r="CL289" s="491"/>
      <c r="CM289" s="491"/>
      <c r="CN289" s="491"/>
      <c r="CO289" s="491"/>
      <c r="CP289" s="491"/>
      <c r="CQ289" s="491"/>
      <c r="CR289" s="491"/>
      <c r="CS289" s="491"/>
      <c r="CT289" s="491"/>
      <c r="CU289" s="491"/>
      <c r="CV289" s="491"/>
      <c r="CW289" s="491"/>
      <c r="CX289" s="491"/>
      <c r="CY289" s="491"/>
      <c r="CZ289" s="491"/>
      <c r="DA289" s="491"/>
    </row>
    <row r="290" spans="1:105" ht="28.95" customHeight="1" x14ac:dyDescent="0.25">
      <c r="A290" s="467" t="s">
        <v>276</v>
      </c>
      <c r="B290" s="467"/>
      <c r="C290" s="467"/>
      <c r="D290" s="467"/>
      <c r="E290" s="467"/>
      <c r="F290" s="467"/>
      <c r="G290" s="467"/>
      <c r="H290" s="492" t="s">
        <v>689</v>
      </c>
      <c r="I290" s="492"/>
      <c r="J290" s="492"/>
      <c r="K290" s="492"/>
      <c r="L290" s="492"/>
      <c r="M290" s="492"/>
      <c r="N290" s="492"/>
      <c r="O290" s="492"/>
      <c r="P290" s="492"/>
      <c r="Q290" s="492"/>
      <c r="R290" s="492"/>
      <c r="S290" s="492"/>
      <c r="T290" s="492"/>
      <c r="U290" s="492"/>
      <c r="V290" s="492"/>
      <c r="W290" s="492"/>
      <c r="X290" s="492"/>
      <c r="Y290" s="492"/>
      <c r="Z290" s="492"/>
      <c r="AA290" s="492"/>
      <c r="AB290" s="492"/>
      <c r="AC290" s="492"/>
      <c r="AD290" s="492"/>
      <c r="AE290" s="492"/>
      <c r="AF290" s="492"/>
      <c r="AG290" s="492"/>
      <c r="AH290" s="492"/>
      <c r="AI290" s="492"/>
      <c r="AJ290" s="492"/>
      <c r="AK290" s="492"/>
      <c r="AL290" s="492"/>
      <c r="AM290" s="492"/>
      <c r="AN290" s="492"/>
      <c r="AO290" s="492"/>
      <c r="AP290" s="492"/>
      <c r="AQ290" s="492"/>
      <c r="AR290" s="492"/>
      <c r="AS290" s="492"/>
      <c r="AT290" s="492"/>
      <c r="AU290" s="492"/>
      <c r="AV290" s="492"/>
      <c r="AW290" s="492"/>
      <c r="AX290" s="492"/>
      <c r="AY290" s="492"/>
      <c r="AZ290" s="492"/>
      <c r="BA290" s="492"/>
      <c r="BB290" s="492"/>
      <c r="BC290" s="492"/>
      <c r="BD290" s="490"/>
      <c r="BE290" s="490"/>
      <c r="BF290" s="490"/>
      <c r="BG290" s="490"/>
      <c r="BH290" s="490"/>
      <c r="BI290" s="490"/>
      <c r="BJ290" s="490"/>
      <c r="BK290" s="490"/>
      <c r="BL290" s="490"/>
      <c r="BM290" s="490"/>
      <c r="BN290" s="490"/>
      <c r="BO290" s="490"/>
      <c r="BP290" s="490"/>
      <c r="BQ290" s="490"/>
      <c r="BR290" s="490"/>
      <c r="BS290" s="490"/>
      <c r="BT290" s="471"/>
      <c r="BU290" s="471"/>
      <c r="BV290" s="471"/>
      <c r="BW290" s="471"/>
      <c r="BX290" s="471"/>
      <c r="BY290" s="471"/>
      <c r="BZ290" s="471"/>
      <c r="CA290" s="471"/>
      <c r="CB290" s="471"/>
      <c r="CC290" s="471"/>
      <c r="CD290" s="471"/>
      <c r="CE290" s="471"/>
      <c r="CF290" s="471"/>
      <c r="CG290" s="471"/>
      <c r="CH290" s="471"/>
      <c r="CI290" s="471"/>
      <c r="CJ290" s="472">
        <v>947655</v>
      </c>
      <c r="CK290" s="472"/>
      <c r="CL290" s="472"/>
      <c r="CM290" s="472"/>
      <c r="CN290" s="472"/>
      <c r="CO290" s="472"/>
      <c r="CP290" s="472"/>
      <c r="CQ290" s="472"/>
      <c r="CR290" s="472"/>
      <c r="CS290" s="472"/>
      <c r="CT290" s="472"/>
      <c r="CU290" s="472"/>
      <c r="CV290" s="472"/>
      <c r="CW290" s="472"/>
      <c r="CX290" s="472"/>
      <c r="CY290" s="472"/>
      <c r="CZ290" s="472"/>
      <c r="DA290" s="472"/>
    </row>
    <row r="291" spans="1:105" ht="29.4" customHeight="1" x14ac:dyDescent="0.25">
      <c r="A291" s="467" t="s">
        <v>284</v>
      </c>
      <c r="B291" s="467"/>
      <c r="C291" s="467"/>
      <c r="D291" s="467"/>
      <c r="E291" s="467"/>
      <c r="F291" s="467"/>
      <c r="G291" s="467"/>
      <c r="H291" s="492" t="s">
        <v>690</v>
      </c>
      <c r="I291" s="492"/>
      <c r="J291" s="492"/>
      <c r="K291" s="492"/>
      <c r="L291" s="492"/>
      <c r="M291" s="492"/>
      <c r="N291" s="492"/>
      <c r="O291" s="492"/>
      <c r="P291" s="492"/>
      <c r="Q291" s="492"/>
      <c r="R291" s="492"/>
      <c r="S291" s="492"/>
      <c r="T291" s="492"/>
      <c r="U291" s="492"/>
      <c r="V291" s="492"/>
      <c r="W291" s="492"/>
      <c r="X291" s="492"/>
      <c r="Y291" s="492"/>
      <c r="Z291" s="492"/>
      <c r="AA291" s="492"/>
      <c r="AB291" s="492"/>
      <c r="AC291" s="492"/>
      <c r="AD291" s="492"/>
      <c r="AE291" s="492"/>
      <c r="AF291" s="492"/>
      <c r="AG291" s="492"/>
      <c r="AH291" s="492"/>
      <c r="AI291" s="492"/>
      <c r="AJ291" s="492"/>
      <c r="AK291" s="492"/>
      <c r="AL291" s="492"/>
      <c r="AM291" s="492"/>
      <c r="AN291" s="492"/>
      <c r="AO291" s="492"/>
      <c r="AP291" s="492"/>
      <c r="AQ291" s="492"/>
      <c r="AR291" s="492"/>
      <c r="AS291" s="492"/>
      <c r="AT291" s="492"/>
      <c r="AU291" s="492"/>
      <c r="AV291" s="492"/>
      <c r="AW291" s="492"/>
      <c r="AX291" s="492"/>
      <c r="AY291" s="492"/>
      <c r="AZ291" s="492"/>
      <c r="BA291" s="492"/>
      <c r="BB291" s="492"/>
      <c r="BC291" s="492"/>
      <c r="BD291" s="490"/>
      <c r="BE291" s="490"/>
      <c r="BF291" s="490"/>
      <c r="BG291" s="490"/>
      <c r="BH291" s="490"/>
      <c r="BI291" s="490"/>
      <c r="BJ291" s="490"/>
      <c r="BK291" s="490"/>
      <c r="BL291" s="490"/>
      <c r="BM291" s="490"/>
      <c r="BN291" s="490"/>
      <c r="BO291" s="490"/>
      <c r="BP291" s="490"/>
      <c r="BQ291" s="490"/>
      <c r="BR291" s="490"/>
      <c r="BS291" s="490"/>
      <c r="BT291" s="471"/>
      <c r="BU291" s="471"/>
      <c r="BV291" s="471"/>
      <c r="BW291" s="471"/>
      <c r="BX291" s="471"/>
      <c r="BY291" s="471"/>
      <c r="BZ291" s="471"/>
      <c r="CA291" s="471"/>
      <c r="CB291" s="471"/>
      <c r="CC291" s="471"/>
      <c r="CD291" s="471"/>
      <c r="CE291" s="471"/>
      <c r="CF291" s="471"/>
      <c r="CG291" s="471"/>
      <c r="CH291" s="471"/>
      <c r="CI291" s="471"/>
      <c r="CJ291" s="472">
        <v>1061852</v>
      </c>
      <c r="CK291" s="472"/>
      <c r="CL291" s="472"/>
      <c r="CM291" s="472"/>
      <c r="CN291" s="472"/>
      <c r="CO291" s="472"/>
      <c r="CP291" s="472"/>
      <c r="CQ291" s="472"/>
      <c r="CR291" s="472"/>
      <c r="CS291" s="472"/>
      <c r="CT291" s="472"/>
      <c r="CU291" s="472"/>
      <c r="CV291" s="472"/>
      <c r="CW291" s="472"/>
      <c r="CX291" s="472"/>
      <c r="CY291" s="472"/>
      <c r="CZ291" s="472"/>
      <c r="DA291" s="472"/>
    </row>
    <row r="292" spans="1:105" ht="39" customHeight="1" x14ac:dyDescent="0.25">
      <c r="A292" s="467" t="s">
        <v>295</v>
      </c>
      <c r="B292" s="467"/>
      <c r="C292" s="467"/>
      <c r="D292" s="467"/>
      <c r="E292" s="467"/>
      <c r="F292" s="467"/>
      <c r="G292" s="467"/>
      <c r="H292" s="492" t="s">
        <v>787</v>
      </c>
      <c r="I292" s="492"/>
      <c r="J292" s="492"/>
      <c r="K292" s="492"/>
      <c r="L292" s="492"/>
      <c r="M292" s="492"/>
      <c r="N292" s="492"/>
      <c r="O292" s="492"/>
      <c r="P292" s="492"/>
      <c r="Q292" s="492"/>
      <c r="R292" s="492"/>
      <c r="S292" s="492"/>
      <c r="T292" s="492"/>
      <c r="U292" s="492"/>
      <c r="V292" s="492"/>
      <c r="W292" s="492"/>
      <c r="X292" s="492"/>
      <c r="Y292" s="492"/>
      <c r="Z292" s="492"/>
      <c r="AA292" s="492"/>
      <c r="AB292" s="492"/>
      <c r="AC292" s="492"/>
      <c r="AD292" s="492"/>
      <c r="AE292" s="492"/>
      <c r="AF292" s="492"/>
      <c r="AG292" s="492"/>
      <c r="AH292" s="492"/>
      <c r="AI292" s="492"/>
      <c r="AJ292" s="492"/>
      <c r="AK292" s="492"/>
      <c r="AL292" s="492"/>
      <c r="AM292" s="492"/>
      <c r="AN292" s="492"/>
      <c r="AO292" s="492"/>
      <c r="AP292" s="492"/>
      <c r="AQ292" s="492"/>
      <c r="AR292" s="492"/>
      <c r="AS292" s="492"/>
      <c r="AT292" s="492"/>
      <c r="AU292" s="492"/>
      <c r="AV292" s="492"/>
      <c r="AW292" s="492"/>
      <c r="AX292" s="492"/>
      <c r="AY292" s="492"/>
      <c r="AZ292" s="492"/>
      <c r="BA292" s="492"/>
      <c r="BB292" s="492"/>
      <c r="BC292" s="492"/>
      <c r="BD292" s="472"/>
      <c r="BE292" s="472"/>
      <c r="BF292" s="472"/>
      <c r="BG292" s="472"/>
      <c r="BH292" s="472"/>
      <c r="BI292" s="472"/>
      <c r="BJ292" s="472"/>
      <c r="BK292" s="472"/>
      <c r="BL292" s="472"/>
      <c r="BM292" s="472"/>
      <c r="BN292" s="472"/>
      <c r="BO292" s="472"/>
      <c r="BP292" s="472"/>
      <c r="BQ292" s="472"/>
      <c r="BR292" s="472"/>
      <c r="BS292" s="472"/>
      <c r="BT292" s="471"/>
      <c r="BU292" s="471"/>
      <c r="BV292" s="471"/>
      <c r="BW292" s="471"/>
      <c r="BX292" s="471"/>
      <c r="BY292" s="471"/>
      <c r="BZ292" s="471"/>
      <c r="CA292" s="471"/>
      <c r="CB292" s="471"/>
      <c r="CC292" s="471"/>
      <c r="CD292" s="471"/>
      <c r="CE292" s="471"/>
      <c r="CF292" s="471"/>
      <c r="CG292" s="471"/>
      <c r="CH292" s="471"/>
      <c r="CI292" s="471"/>
      <c r="CJ292" s="472">
        <v>176135.7</v>
      </c>
      <c r="CK292" s="472"/>
      <c r="CL292" s="472"/>
      <c r="CM292" s="472"/>
      <c r="CN292" s="472"/>
      <c r="CO292" s="472"/>
      <c r="CP292" s="472"/>
      <c r="CQ292" s="472"/>
      <c r="CR292" s="472"/>
      <c r="CS292" s="472"/>
      <c r="CT292" s="472"/>
      <c r="CU292" s="472"/>
      <c r="CV292" s="472"/>
      <c r="CW292" s="472"/>
      <c r="CX292" s="472"/>
      <c r="CY292" s="472"/>
      <c r="CZ292" s="472"/>
      <c r="DA292" s="472"/>
    </row>
    <row r="293" spans="1:105" ht="15.6" customHeight="1" x14ac:dyDescent="0.25">
      <c r="A293" s="467"/>
      <c r="B293" s="467"/>
      <c r="C293" s="467"/>
      <c r="D293" s="467"/>
      <c r="E293" s="467"/>
      <c r="F293" s="467"/>
      <c r="G293" s="467"/>
      <c r="H293" s="539" t="s">
        <v>164</v>
      </c>
      <c r="I293" s="539"/>
      <c r="J293" s="539"/>
      <c r="K293" s="539"/>
      <c r="L293" s="539"/>
      <c r="M293" s="539"/>
      <c r="N293" s="539"/>
      <c r="O293" s="539"/>
      <c r="P293" s="539"/>
      <c r="Q293" s="539"/>
      <c r="R293" s="539"/>
      <c r="S293" s="539"/>
      <c r="T293" s="539"/>
      <c r="U293" s="539"/>
      <c r="V293" s="539"/>
      <c r="W293" s="539"/>
      <c r="X293" s="539"/>
      <c r="Y293" s="539"/>
      <c r="Z293" s="539"/>
      <c r="AA293" s="539"/>
      <c r="AB293" s="539"/>
      <c r="AC293" s="539"/>
      <c r="AD293" s="539"/>
      <c r="AE293" s="539"/>
      <c r="AF293" s="539"/>
      <c r="AG293" s="539"/>
      <c r="AH293" s="539"/>
      <c r="AI293" s="539"/>
      <c r="AJ293" s="539"/>
      <c r="AK293" s="539"/>
      <c r="AL293" s="539"/>
      <c r="AM293" s="539"/>
      <c r="AN293" s="539"/>
      <c r="AO293" s="539"/>
      <c r="AP293" s="539"/>
      <c r="AQ293" s="539"/>
      <c r="AR293" s="539"/>
      <c r="AS293" s="539"/>
      <c r="AT293" s="539"/>
      <c r="AU293" s="539"/>
      <c r="AV293" s="539"/>
      <c r="AW293" s="539"/>
      <c r="AX293" s="539"/>
      <c r="AY293" s="539"/>
      <c r="AZ293" s="539"/>
      <c r="BA293" s="539"/>
      <c r="BB293" s="539"/>
      <c r="BC293" s="539"/>
      <c r="BD293" s="471"/>
      <c r="BE293" s="471"/>
      <c r="BF293" s="471"/>
      <c r="BG293" s="471"/>
      <c r="BH293" s="471"/>
      <c r="BI293" s="471"/>
      <c r="BJ293" s="471"/>
      <c r="BK293" s="471"/>
      <c r="BL293" s="471"/>
      <c r="BM293" s="471"/>
      <c r="BN293" s="471"/>
      <c r="BO293" s="471"/>
      <c r="BP293" s="471"/>
      <c r="BQ293" s="471"/>
      <c r="BR293" s="471"/>
      <c r="BS293" s="471"/>
      <c r="BT293" s="471" t="s">
        <v>7</v>
      </c>
      <c r="BU293" s="471"/>
      <c r="BV293" s="471"/>
      <c r="BW293" s="471"/>
      <c r="BX293" s="471"/>
      <c r="BY293" s="471"/>
      <c r="BZ293" s="471"/>
      <c r="CA293" s="471"/>
      <c r="CB293" s="471"/>
      <c r="CC293" s="471"/>
      <c r="CD293" s="471"/>
      <c r="CE293" s="471"/>
      <c r="CF293" s="471"/>
      <c r="CG293" s="471"/>
      <c r="CH293" s="471"/>
      <c r="CI293" s="471"/>
      <c r="CJ293" s="493">
        <f>CJ290+CJ291+CJ292</f>
        <v>2185642.7000000002</v>
      </c>
      <c r="CK293" s="493"/>
      <c r="CL293" s="493"/>
      <c r="CM293" s="493"/>
      <c r="CN293" s="493"/>
      <c r="CO293" s="493"/>
      <c r="CP293" s="493"/>
      <c r="CQ293" s="493"/>
      <c r="CR293" s="493"/>
      <c r="CS293" s="493"/>
      <c r="CT293" s="493"/>
      <c r="CU293" s="493"/>
      <c r="CV293" s="493"/>
      <c r="CW293" s="493"/>
      <c r="CX293" s="493"/>
      <c r="CY293" s="493"/>
      <c r="CZ293" s="493"/>
      <c r="DA293" s="493"/>
    </row>
    <row r="295" spans="1:105" ht="12" customHeight="1" x14ac:dyDescent="0.25">
      <c r="A295" s="162" t="s">
        <v>248</v>
      </c>
      <c r="B295" s="162"/>
      <c r="C295" s="162"/>
      <c r="D295" s="162"/>
      <c r="E295" s="162"/>
      <c r="F295" s="162"/>
      <c r="G295" s="162"/>
      <c r="H295" s="162"/>
      <c r="I295" s="162"/>
      <c r="J295" s="162"/>
      <c r="K295" s="162"/>
      <c r="L295" s="162"/>
      <c r="M295" s="162"/>
      <c r="N295" s="162"/>
      <c r="O295" s="162"/>
      <c r="P295" s="162"/>
      <c r="Q295" s="162"/>
      <c r="R295" s="162"/>
      <c r="S295" s="162"/>
      <c r="T295" s="162"/>
      <c r="U295" s="162"/>
      <c r="V295" s="162"/>
      <c r="W295" s="162"/>
      <c r="X295" s="475" t="s">
        <v>521</v>
      </c>
      <c r="Y295" s="475"/>
      <c r="Z295" s="475"/>
      <c r="AA295" s="475"/>
      <c r="AB295" s="475"/>
      <c r="AC295" s="475"/>
      <c r="AD295" s="475"/>
      <c r="AE295" s="475"/>
      <c r="AF295" s="475"/>
      <c r="AG295" s="475"/>
      <c r="AH295" s="475"/>
      <c r="AI295" s="475"/>
      <c r="AJ295" s="475"/>
      <c r="AK295" s="475"/>
      <c r="AL295" s="475"/>
      <c r="AM295" s="475"/>
      <c r="AN295" s="475"/>
      <c r="AO295" s="475"/>
      <c r="AP295" s="475"/>
      <c r="AQ295" s="475"/>
      <c r="AR295" s="475"/>
      <c r="AS295" s="475"/>
      <c r="AT295" s="475"/>
      <c r="AU295" s="475"/>
      <c r="AV295" s="475"/>
      <c r="AW295" s="475"/>
      <c r="AX295" s="475"/>
      <c r="AY295" s="475"/>
      <c r="AZ295" s="475"/>
      <c r="BA295" s="475"/>
      <c r="BB295" s="475"/>
      <c r="BC295" s="475"/>
      <c r="BD295" s="475"/>
      <c r="BE295" s="475"/>
      <c r="BF295" s="475"/>
      <c r="BG295" s="475"/>
      <c r="BH295" s="475"/>
      <c r="BI295" s="475"/>
      <c r="BJ295" s="475"/>
      <c r="BK295" s="475"/>
      <c r="BL295" s="475"/>
      <c r="BM295" s="475"/>
      <c r="BN295" s="475"/>
      <c r="BO295" s="475"/>
      <c r="BP295" s="475"/>
      <c r="BQ295" s="475"/>
      <c r="BR295" s="475"/>
      <c r="BS295" s="475"/>
      <c r="BT295" s="475"/>
      <c r="BU295" s="475"/>
      <c r="BV295" s="475"/>
      <c r="BW295" s="475"/>
      <c r="BX295" s="475"/>
      <c r="BY295" s="475"/>
      <c r="BZ295" s="475"/>
      <c r="CA295" s="475"/>
      <c r="CB295" s="475"/>
      <c r="CC295" s="475"/>
      <c r="CD295" s="475"/>
      <c r="CE295" s="475"/>
      <c r="CF295" s="475"/>
      <c r="CG295" s="475"/>
      <c r="CH295" s="475"/>
      <c r="CI295" s="475"/>
      <c r="CJ295" s="475"/>
      <c r="CK295" s="475"/>
      <c r="CL295" s="475"/>
      <c r="CM295" s="475"/>
      <c r="CN295" s="475"/>
      <c r="CO295" s="475"/>
      <c r="CP295" s="475"/>
      <c r="CQ295" s="475"/>
      <c r="CR295" s="475"/>
      <c r="CS295" s="475"/>
      <c r="CT295" s="475"/>
      <c r="CU295" s="475"/>
      <c r="CV295" s="475"/>
      <c r="CW295" s="475"/>
      <c r="CX295" s="475"/>
      <c r="CY295" s="475"/>
      <c r="CZ295" s="475"/>
      <c r="DA295" s="475"/>
    </row>
    <row r="296" spans="1:105" ht="12" customHeight="1" x14ac:dyDescent="0.25">
      <c r="A296" s="162"/>
      <c r="B296" s="162"/>
      <c r="C296" s="162"/>
      <c r="D296" s="162"/>
      <c r="E296" s="162"/>
      <c r="F296" s="162"/>
      <c r="G296" s="162"/>
      <c r="H296" s="162"/>
      <c r="I296" s="162"/>
      <c r="J296" s="162"/>
      <c r="K296" s="162"/>
      <c r="L296" s="162"/>
      <c r="M296" s="162"/>
      <c r="N296" s="162"/>
      <c r="O296" s="162"/>
      <c r="P296" s="162"/>
      <c r="Q296" s="162"/>
      <c r="R296" s="162"/>
      <c r="S296" s="162"/>
      <c r="T296" s="162"/>
      <c r="U296" s="162"/>
      <c r="V296" s="162"/>
      <c r="W296" s="162"/>
      <c r="X296" s="110"/>
      <c r="Y296" s="110"/>
      <c r="Z296" s="110"/>
      <c r="AA296" s="110"/>
      <c r="AB296" s="110"/>
      <c r="AC296" s="110"/>
      <c r="AD296" s="110"/>
      <c r="AE296" s="110"/>
      <c r="AF296" s="110"/>
      <c r="AG296" s="110"/>
      <c r="AH296" s="110"/>
      <c r="AI296" s="110"/>
      <c r="AJ296" s="110"/>
      <c r="AK296" s="110"/>
      <c r="AL296" s="110"/>
      <c r="AM296" s="110"/>
      <c r="AN296" s="110"/>
      <c r="AO296" s="110"/>
      <c r="AP296" s="110"/>
      <c r="AQ296" s="110"/>
      <c r="AR296" s="110"/>
      <c r="AS296" s="110"/>
      <c r="AT296" s="110"/>
      <c r="AU296" s="110"/>
      <c r="AV296" s="110"/>
      <c r="AW296" s="110"/>
      <c r="AX296" s="110"/>
      <c r="AY296" s="110"/>
      <c r="AZ296" s="110"/>
      <c r="BA296" s="110"/>
      <c r="BB296" s="110"/>
      <c r="BC296" s="110"/>
      <c r="BD296" s="110"/>
      <c r="BE296" s="110"/>
      <c r="BF296" s="110"/>
      <c r="BG296" s="110"/>
      <c r="BH296" s="110"/>
      <c r="BI296" s="110"/>
      <c r="BJ296" s="110"/>
      <c r="BK296" s="110"/>
      <c r="BL296" s="110"/>
      <c r="BM296" s="110"/>
      <c r="BN296" s="110"/>
      <c r="BO296" s="110"/>
      <c r="BP296" s="110"/>
      <c r="BQ296" s="110"/>
      <c r="BR296" s="110"/>
      <c r="BS296" s="110"/>
      <c r="BT296" s="110"/>
      <c r="BU296" s="110"/>
      <c r="BV296" s="110"/>
      <c r="BW296" s="110"/>
      <c r="BX296" s="110"/>
      <c r="BY296" s="110"/>
      <c r="BZ296" s="110"/>
      <c r="CA296" s="110"/>
      <c r="CB296" s="110"/>
      <c r="CC296" s="110"/>
      <c r="CD296" s="110"/>
      <c r="CE296" s="110"/>
      <c r="CF296" s="110"/>
      <c r="CG296" s="110"/>
      <c r="CH296" s="110"/>
      <c r="CI296" s="110"/>
      <c r="CJ296" s="110"/>
      <c r="CK296" s="110"/>
      <c r="CL296" s="110"/>
      <c r="CM296" s="110"/>
      <c r="CN296" s="110"/>
      <c r="CO296" s="110"/>
      <c r="CP296" s="110"/>
      <c r="CQ296" s="110"/>
      <c r="CR296" s="110"/>
      <c r="CS296" s="110"/>
      <c r="CT296" s="110"/>
      <c r="CU296" s="110"/>
      <c r="CV296" s="110"/>
      <c r="CW296" s="110"/>
      <c r="CX296" s="110"/>
      <c r="CY296" s="110"/>
      <c r="CZ296" s="110"/>
      <c r="DA296" s="110"/>
    </row>
    <row r="297" spans="1:105" ht="12" customHeight="1" x14ac:dyDescent="0.25">
      <c r="A297" s="476" t="s">
        <v>249</v>
      </c>
      <c r="B297" s="476"/>
      <c r="C297" s="476"/>
      <c r="D297" s="476"/>
      <c r="E297" s="476"/>
      <c r="F297" s="476"/>
      <c r="G297" s="476"/>
      <c r="H297" s="476"/>
      <c r="I297" s="476"/>
      <c r="J297" s="476"/>
      <c r="K297" s="476"/>
      <c r="L297" s="476"/>
      <c r="M297" s="476"/>
      <c r="N297" s="476"/>
      <c r="O297" s="476"/>
      <c r="P297" s="476"/>
      <c r="Q297" s="476"/>
      <c r="R297" s="476"/>
      <c r="S297" s="476"/>
      <c r="T297" s="476"/>
      <c r="U297" s="476"/>
      <c r="V297" s="476"/>
      <c r="W297" s="476"/>
      <c r="X297" s="476"/>
      <c r="Y297" s="476"/>
      <c r="Z297" s="476"/>
      <c r="AA297" s="476"/>
      <c r="AB297" s="476"/>
      <c r="AC297" s="476"/>
      <c r="AD297" s="476"/>
      <c r="AE297" s="476"/>
      <c r="AF297" s="476"/>
      <c r="AG297" s="476"/>
      <c r="AH297" s="476"/>
      <c r="AI297" s="476"/>
      <c r="AJ297" s="476"/>
      <c r="AK297" s="476"/>
      <c r="AL297" s="476"/>
      <c r="AM297" s="476"/>
      <c r="AN297" s="476"/>
      <c r="AO297" s="476"/>
      <c r="AP297" s="477" t="s">
        <v>622</v>
      </c>
      <c r="AQ297" s="477"/>
      <c r="AR297" s="477"/>
      <c r="AS297" s="477"/>
      <c r="AT297" s="477"/>
      <c r="AU297" s="477"/>
      <c r="AV297" s="477"/>
      <c r="AW297" s="477"/>
      <c r="AX297" s="477"/>
      <c r="AY297" s="477"/>
      <c r="AZ297" s="477"/>
      <c r="BA297" s="477"/>
      <c r="BB297" s="477"/>
      <c r="BC297" s="477"/>
      <c r="BD297" s="477"/>
      <c r="BE297" s="477"/>
      <c r="BF297" s="477"/>
      <c r="BG297" s="477"/>
      <c r="BH297" s="477"/>
      <c r="BI297" s="477"/>
      <c r="BJ297" s="477"/>
      <c r="BK297" s="477"/>
      <c r="BL297" s="477"/>
      <c r="BM297" s="477"/>
      <c r="BN297" s="477"/>
      <c r="BO297" s="477"/>
      <c r="BP297" s="477"/>
      <c r="BQ297" s="477"/>
      <c r="BR297" s="477"/>
      <c r="BS297" s="477"/>
      <c r="BT297" s="477"/>
      <c r="BU297" s="477"/>
      <c r="BV297" s="477"/>
      <c r="BW297" s="477"/>
      <c r="BX297" s="477"/>
      <c r="BY297" s="477"/>
      <c r="BZ297" s="477"/>
      <c r="CA297" s="477"/>
      <c r="CB297" s="477"/>
      <c r="CC297" s="477"/>
      <c r="CD297" s="477"/>
      <c r="CE297" s="477"/>
      <c r="CF297" s="477"/>
      <c r="CG297" s="477"/>
      <c r="CH297" s="477"/>
      <c r="CI297" s="477"/>
      <c r="CJ297" s="477"/>
      <c r="CK297" s="477"/>
      <c r="CL297" s="477"/>
      <c r="CM297" s="477"/>
      <c r="CN297" s="477"/>
      <c r="CO297" s="477"/>
      <c r="CP297" s="477"/>
      <c r="CQ297" s="477"/>
      <c r="CR297" s="477"/>
      <c r="CS297" s="477"/>
      <c r="CT297" s="477"/>
      <c r="CU297" s="477"/>
      <c r="CV297" s="477"/>
      <c r="CW297" s="477"/>
      <c r="CX297" s="477"/>
      <c r="CY297" s="477"/>
      <c r="CZ297" s="477"/>
      <c r="DA297" s="477"/>
    </row>
    <row r="299" spans="1:105" ht="12" customHeight="1" x14ac:dyDescent="0.25">
      <c r="A299" s="474" t="s">
        <v>626</v>
      </c>
      <c r="B299" s="474"/>
      <c r="C299" s="474"/>
      <c r="D299" s="474"/>
      <c r="E299" s="474"/>
      <c r="F299" s="474"/>
      <c r="G299" s="474"/>
      <c r="H299" s="474"/>
      <c r="I299" s="474"/>
      <c r="J299" s="474"/>
      <c r="K299" s="474"/>
      <c r="L299" s="474"/>
      <c r="M299" s="474"/>
      <c r="N299" s="474"/>
      <c r="O299" s="474"/>
      <c r="P299" s="474"/>
      <c r="Q299" s="474"/>
      <c r="R299" s="474"/>
      <c r="S299" s="474"/>
      <c r="T299" s="474"/>
      <c r="U299" s="474"/>
      <c r="V299" s="474"/>
      <c r="W299" s="474"/>
      <c r="X299" s="474"/>
      <c r="Y299" s="474"/>
      <c r="Z299" s="474"/>
      <c r="AA299" s="474"/>
      <c r="AB299" s="474"/>
      <c r="AC299" s="474"/>
      <c r="AD299" s="474"/>
      <c r="AE299" s="474"/>
      <c r="AF299" s="474"/>
      <c r="AG299" s="474"/>
      <c r="AH299" s="474"/>
      <c r="AI299" s="474"/>
      <c r="AJ299" s="474"/>
      <c r="AK299" s="474"/>
      <c r="AL299" s="474"/>
      <c r="AM299" s="474"/>
      <c r="AN299" s="474"/>
      <c r="AO299" s="474"/>
      <c r="AP299" s="474"/>
      <c r="AQ299" s="474"/>
      <c r="AR299" s="474"/>
      <c r="AS299" s="474"/>
      <c r="AT299" s="474"/>
      <c r="AU299" s="474"/>
      <c r="AV299" s="474"/>
      <c r="AW299" s="474"/>
      <c r="AX299" s="474"/>
      <c r="AY299" s="474"/>
      <c r="AZ299" s="474"/>
      <c r="BA299" s="474"/>
      <c r="BB299" s="474"/>
      <c r="BC299" s="474"/>
      <c r="BD299" s="474"/>
      <c r="BE299" s="474"/>
      <c r="BF299" s="474"/>
      <c r="BG299" s="474"/>
      <c r="BH299" s="474"/>
      <c r="BI299" s="474"/>
      <c r="BJ299" s="474"/>
      <c r="BK299" s="474"/>
      <c r="BL299" s="474"/>
      <c r="BM299" s="474"/>
      <c r="BN299" s="474"/>
      <c r="BO299" s="474"/>
      <c r="BP299" s="474"/>
      <c r="BQ299" s="474"/>
      <c r="BR299" s="474"/>
      <c r="BS299" s="474"/>
      <c r="BT299" s="474"/>
      <c r="BU299" s="474"/>
      <c r="BV299" s="474"/>
      <c r="BW299" s="474"/>
      <c r="BX299" s="474"/>
      <c r="BY299" s="474"/>
      <c r="BZ299" s="474"/>
      <c r="CA299" s="474"/>
      <c r="CB299" s="474"/>
      <c r="CC299" s="474"/>
      <c r="CD299" s="474"/>
      <c r="CE299" s="474"/>
      <c r="CF299" s="474"/>
      <c r="CG299" s="474"/>
      <c r="CH299" s="474"/>
      <c r="CI299" s="474"/>
      <c r="CJ299" s="474"/>
      <c r="CK299" s="474"/>
      <c r="CL299" s="474"/>
      <c r="CM299" s="474"/>
      <c r="CN299" s="474"/>
      <c r="CO299" s="474"/>
      <c r="CP299" s="474"/>
      <c r="CQ299" s="474"/>
      <c r="CR299" s="474"/>
      <c r="CS299" s="474"/>
      <c r="CT299" s="474"/>
      <c r="CU299" s="474"/>
      <c r="CV299" s="474"/>
      <c r="CW299" s="474"/>
      <c r="CX299" s="474"/>
      <c r="CY299" s="474"/>
      <c r="CZ299" s="474"/>
      <c r="DA299" s="474"/>
    </row>
    <row r="301" spans="1:105" ht="12" customHeight="1" x14ac:dyDescent="0.25">
      <c r="A301" s="487" t="s">
        <v>251</v>
      </c>
      <c r="B301" s="488"/>
      <c r="C301" s="488"/>
      <c r="D301" s="488"/>
      <c r="E301" s="488"/>
      <c r="F301" s="488"/>
      <c r="G301" s="489"/>
      <c r="H301" s="487" t="s">
        <v>0</v>
      </c>
      <c r="I301" s="488"/>
      <c r="J301" s="488"/>
      <c r="K301" s="488"/>
      <c r="L301" s="488"/>
      <c r="M301" s="488"/>
      <c r="N301" s="488"/>
      <c r="O301" s="488"/>
      <c r="P301" s="488"/>
      <c r="Q301" s="488"/>
      <c r="R301" s="488"/>
      <c r="S301" s="488"/>
      <c r="T301" s="488"/>
      <c r="U301" s="488"/>
      <c r="V301" s="488"/>
      <c r="W301" s="488"/>
      <c r="X301" s="488"/>
      <c r="Y301" s="488"/>
      <c r="Z301" s="488"/>
      <c r="AA301" s="488"/>
      <c r="AB301" s="488"/>
      <c r="AC301" s="488"/>
      <c r="AD301" s="488"/>
      <c r="AE301" s="488"/>
      <c r="AF301" s="488"/>
      <c r="AG301" s="488"/>
      <c r="AH301" s="488"/>
      <c r="AI301" s="488"/>
      <c r="AJ301" s="488"/>
      <c r="AK301" s="488"/>
      <c r="AL301" s="488"/>
      <c r="AM301" s="488"/>
      <c r="AN301" s="488"/>
      <c r="AO301" s="489"/>
      <c r="AP301" s="487" t="s">
        <v>320</v>
      </c>
      <c r="AQ301" s="488"/>
      <c r="AR301" s="488"/>
      <c r="AS301" s="488"/>
      <c r="AT301" s="488"/>
      <c r="AU301" s="488"/>
      <c r="AV301" s="488"/>
      <c r="AW301" s="488"/>
      <c r="AX301" s="488"/>
      <c r="AY301" s="488"/>
      <c r="AZ301" s="488"/>
      <c r="BA301" s="488"/>
      <c r="BB301" s="488"/>
      <c r="BC301" s="488"/>
      <c r="BD301" s="488"/>
      <c r="BE301" s="489"/>
      <c r="BF301" s="487" t="s">
        <v>321</v>
      </c>
      <c r="BG301" s="488"/>
      <c r="BH301" s="488"/>
      <c r="BI301" s="488"/>
      <c r="BJ301" s="488"/>
      <c r="BK301" s="488"/>
      <c r="BL301" s="488"/>
      <c r="BM301" s="488"/>
      <c r="BN301" s="488"/>
      <c r="BO301" s="488"/>
      <c r="BP301" s="488"/>
      <c r="BQ301" s="488"/>
      <c r="BR301" s="488"/>
      <c r="BS301" s="488"/>
      <c r="BT301" s="488"/>
      <c r="BU301" s="489"/>
      <c r="BV301" s="487" t="s">
        <v>322</v>
      </c>
      <c r="BW301" s="488"/>
      <c r="BX301" s="488"/>
      <c r="BY301" s="488"/>
      <c r="BZ301" s="488"/>
      <c r="CA301" s="488"/>
      <c r="CB301" s="488"/>
      <c r="CC301" s="488"/>
      <c r="CD301" s="488"/>
      <c r="CE301" s="488"/>
      <c r="CF301" s="488"/>
      <c r="CG301" s="488"/>
      <c r="CH301" s="488"/>
      <c r="CI301" s="488"/>
      <c r="CJ301" s="488"/>
      <c r="CK301" s="489"/>
      <c r="CL301" s="487" t="s">
        <v>323</v>
      </c>
      <c r="CM301" s="488"/>
      <c r="CN301" s="488"/>
      <c r="CO301" s="488"/>
      <c r="CP301" s="488"/>
      <c r="CQ301" s="488"/>
      <c r="CR301" s="488"/>
      <c r="CS301" s="488"/>
      <c r="CT301" s="488"/>
      <c r="CU301" s="488"/>
      <c r="CV301" s="488"/>
      <c r="CW301" s="488"/>
      <c r="CX301" s="488"/>
      <c r="CY301" s="488"/>
      <c r="CZ301" s="488"/>
      <c r="DA301" s="489"/>
    </row>
    <row r="302" spans="1:105" ht="12" customHeight="1" x14ac:dyDescent="0.25">
      <c r="A302" s="491">
        <v>1</v>
      </c>
      <c r="B302" s="491"/>
      <c r="C302" s="491"/>
      <c r="D302" s="491"/>
      <c r="E302" s="491"/>
      <c r="F302" s="491"/>
      <c r="G302" s="491"/>
      <c r="H302" s="491">
        <v>2</v>
      </c>
      <c r="I302" s="491"/>
      <c r="J302" s="491"/>
      <c r="K302" s="491"/>
      <c r="L302" s="491"/>
      <c r="M302" s="491"/>
      <c r="N302" s="491"/>
      <c r="O302" s="491"/>
      <c r="P302" s="491"/>
      <c r="Q302" s="491"/>
      <c r="R302" s="491"/>
      <c r="S302" s="491"/>
      <c r="T302" s="491"/>
      <c r="U302" s="491"/>
      <c r="V302" s="491"/>
      <c r="W302" s="491"/>
      <c r="X302" s="491"/>
      <c r="Y302" s="491"/>
      <c r="Z302" s="491"/>
      <c r="AA302" s="491"/>
      <c r="AB302" s="491"/>
      <c r="AC302" s="491"/>
      <c r="AD302" s="491"/>
      <c r="AE302" s="491"/>
      <c r="AF302" s="491"/>
      <c r="AG302" s="491"/>
      <c r="AH302" s="491"/>
      <c r="AI302" s="491"/>
      <c r="AJ302" s="491"/>
      <c r="AK302" s="491"/>
      <c r="AL302" s="491"/>
      <c r="AM302" s="491"/>
      <c r="AN302" s="491"/>
      <c r="AO302" s="491"/>
      <c r="AP302" s="540">
        <v>4</v>
      </c>
      <c r="AQ302" s="541"/>
      <c r="AR302" s="541"/>
      <c r="AS302" s="541"/>
      <c r="AT302" s="541"/>
      <c r="AU302" s="541"/>
      <c r="AV302" s="541"/>
      <c r="AW302" s="541"/>
      <c r="AX302" s="541"/>
      <c r="AY302" s="541"/>
      <c r="AZ302" s="541"/>
      <c r="BA302" s="541"/>
      <c r="BB302" s="541"/>
      <c r="BC302" s="541"/>
      <c r="BD302" s="541"/>
      <c r="BE302" s="542"/>
      <c r="BF302" s="491">
        <v>5</v>
      </c>
      <c r="BG302" s="491"/>
      <c r="BH302" s="491"/>
      <c r="BI302" s="491"/>
      <c r="BJ302" s="491"/>
      <c r="BK302" s="491"/>
      <c r="BL302" s="491"/>
      <c r="BM302" s="491"/>
      <c r="BN302" s="491"/>
      <c r="BO302" s="491"/>
      <c r="BP302" s="491"/>
      <c r="BQ302" s="491"/>
      <c r="BR302" s="491"/>
      <c r="BS302" s="491"/>
      <c r="BT302" s="491"/>
      <c r="BU302" s="491"/>
      <c r="BV302" s="491">
        <v>6</v>
      </c>
      <c r="BW302" s="491"/>
      <c r="BX302" s="491"/>
      <c r="BY302" s="491"/>
      <c r="BZ302" s="491"/>
      <c r="CA302" s="491"/>
      <c r="CB302" s="491"/>
      <c r="CC302" s="491"/>
      <c r="CD302" s="491"/>
      <c r="CE302" s="491"/>
      <c r="CF302" s="491"/>
      <c r="CG302" s="491"/>
      <c r="CH302" s="491"/>
      <c r="CI302" s="491"/>
      <c r="CJ302" s="491"/>
      <c r="CK302" s="491"/>
      <c r="CL302" s="491">
        <v>6</v>
      </c>
      <c r="CM302" s="491"/>
      <c r="CN302" s="491"/>
      <c r="CO302" s="491"/>
      <c r="CP302" s="491"/>
      <c r="CQ302" s="491"/>
      <c r="CR302" s="491"/>
      <c r="CS302" s="491"/>
      <c r="CT302" s="491"/>
      <c r="CU302" s="491"/>
      <c r="CV302" s="491"/>
      <c r="CW302" s="491"/>
      <c r="CX302" s="491"/>
      <c r="CY302" s="491"/>
      <c r="CZ302" s="491"/>
      <c r="DA302" s="491"/>
    </row>
    <row r="303" spans="1:105" ht="12" customHeight="1" x14ac:dyDescent="0.25">
      <c r="A303" s="467" t="s">
        <v>276</v>
      </c>
      <c r="B303" s="467"/>
      <c r="C303" s="467"/>
      <c r="D303" s="467"/>
      <c r="E303" s="467"/>
      <c r="F303" s="467"/>
      <c r="G303" s="467"/>
      <c r="H303" s="492" t="s">
        <v>522</v>
      </c>
      <c r="I303" s="492"/>
      <c r="J303" s="492"/>
      <c r="K303" s="492"/>
      <c r="L303" s="492"/>
      <c r="M303" s="492"/>
      <c r="N303" s="492"/>
      <c r="O303" s="492"/>
      <c r="P303" s="492"/>
      <c r="Q303" s="492"/>
      <c r="R303" s="492"/>
      <c r="S303" s="492"/>
      <c r="T303" s="492"/>
      <c r="U303" s="492"/>
      <c r="V303" s="492"/>
      <c r="W303" s="492"/>
      <c r="X303" s="492"/>
      <c r="Y303" s="492"/>
      <c r="Z303" s="492"/>
      <c r="AA303" s="492"/>
      <c r="AB303" s="492"/>
      <c r="AC303" s="492"/>
      <c r="AD303" s="492"/>
      <c r="AE303" s="492"/>
      <c r="AF303" s="492"/>
      <c r="AG303" s="492"/>
      <c r="AH303" s="492"/>
      <c r="AI303" s="492"/>
      <c r="AJ303" s="492"/>
      <c r="AK303" s="492"/>
      <c r="AL303" s="492"/>
      <c r="AM303" s="492"/>
      <c r="AN303" s="492"/>
      <c r="AO303" s="492"/>
      <c r="AP303" s="508">
        <v>77.91</v>
      </c>
      <c r="AQ303" s="509"/>
      <c r="AR303" s="509"/>
      <c r="AS303" s="509"/>
      <c r="AT303" s="509"/>
      <c r="AU303" s="509"/>
      <c r="AV303" s="509"/>
      <c r="AW303" s="509"/>
      <c r="AX303" s="509"/>
      <c r="AY303" s="509"/>
      <c r="AZ303" s="509"/>
      <c r="BA303" s="509"/>
      <c r="BB303" s="509"/>
      <c r="BC303" s="509"/>
      <c r="BD303" s="509"/>
      <c r="BE303" s="510"/>
      <c r="BF303" s="471">
        <v>3899.28</v>
      </c>
      <c r="BG303" s="471"/>
      <c r="BH303" s="471"/>
      <c r="BI303" s="471"/>
      <c r="BJ303" s="471"/>
      <c r="BK303" s="471"/>
      <c r="BL303" s="471"/>
      <c r="BM303" s="471"/>
      <c r="BN303" s="471"/>
      <c r="BO303" s="471"/>
      <c r="BP303" s="471"/>
      <c r="BQ303" s="471"/>
      <c r="BR303" s="471"/>
      <c r="BS303" s="471"/>
      <c r="BT303" s="471"/>
      <c r="BU303" s="471"/>
      <c r="BV303" s="471"/>
      <c r="BW303" s="471"/>
      <c r="BX303" s="471"/>
      <c r="BY303" s="471"/>
      <c r="BZ303" s="471"/>
      <c r="CA303" s="471"/>
      <c r="CB303" s="471"/>
      <c r="CC303" s="471"/>
      <c r="CD303" s="471"/>
      <c r="CE303" s="471"/>
      <c r="CF303" s="471"/>
      <c r="CG303" s="471"/>
      <c r="CH303" s="471"/>
      <c r="CI303" s="471"/>
      <c r="CJ303" s="471"/>
      <c r="CK303" s="471"/>
      <c r="CL303" s="472">
        <v>303790.73</v>
      </c>
      <c r="CM303" s="472"/>
      <c r="CN303" s="472"/>
      <c r="CO303" s="472"/>
      <c r="CP303" s="472"/>
      <c r="CQ303" s="472"/>
      <c r="CR303" s="472"/>
      <c r="CS303" s="472"/>
      <c r="CT303" s="472"/>
      <c r="CU303" s="472"/>
      <c r="CV303" s="472"/>
      <c r="CW303" s="472"/>
      <c r="CX303" s="472"/>
      <c r="CY303" s="472"/>
      <c r="CZ303" s="472"/>
      <c r="DA303" s="472"/>
    </row>
    <row r="304" spans="1:105" ht="12" customHeight="1" x14ac:dyDescent="0.25">
      <c r="A304" s="467" t="s">
        <v>284</v>
      </c>
      <c r="B304" s="467"/>
      <c r="C304" s="467"/>
      <c r="D304" s="467"/>
      <c r="E304" s="467"/>
      <c r="F304" s="467"/>
      <c r="G304" s="467"/>
      <c r="H304" s="492" t="s">
        <v>525</v>
      </c>
      <c r="I304" s="492"/>
      <c r="J304" s="492"/>
      <c r="K304" s="492"/>
      <c r="L304" s="492"/>
      <c r="M304" s="492"/>
      <c r="N304" s="492"/>
      <c r="O304" s="492"/>
      <c r="P304" s="492"/>
      <c r="Q304" s="492"/>
      <c r="R304" s="492"/>
      <c r="S304" s="492"/>
      <c r="T304" s="492"/>
      <c r="U304" s="492"/>
      <c r="V304" s="492"/>
      <c r="W304" s="492"/>
      <c r="X304" s="492"/>
      <c r="Y304" s="492"/>
      <c r="Z304" s="492"/>
      <c r="AA304" s="492"/>
      <c r="AB304" s="492"/>
      <c r="AC304" s="492"/>
      <c r="AD304" s="492"/>
      <c r="AE304" s="492"/>
      <c r="AF304" s="492"/>
      <c r="AG304" s="492"/>
      <c r="AH304" s="492"/>
      <c r="AI304" s="492"/>
      <c r="AJ304" s="492"/>
      <c r="AK304" s="492"/>
      <c r="AL304" s="492"/>
      <c r="AM304" s="492"/>
      <c r="AN304" s="492"/>
      <c r="AO304" s="492"/>
      <c r="AP304" s="508">
        <v>1600</v>
      </c>
      <c r="AQ304" s="509"/>
      <c r="AR304" s="509"/>
      <c r="AS304" s="509"/>
      <c r="AT304" s="509"/>
      <c r="AU304" s="509"/>
      <c r="AV304" s="509"/>
      <c r="AW304" s="509"/>
      <c r="AX304" s="509"/>
      <c r="AY304" s="509"/>
      <c r="AZ304" s="509"/>
      <c r="BA304" s="509"/>
      <c r="BB304" s="509"/>
      <c r="BC304" s="509"/>
      <c r="BD304" s="509"/>
      <c r="BE304" s="510"/>
      <c r="BF304" s="471">
        <v>5.75</v>
      </c>
      <c r="BG304" s="471"/>
      <c r="BH304" s="471"/>
      <c r="BI304" s="471"/>
      <c r="BJ304" s="471"/>
      <c r="BK304" s="471"/>
      <c r="BL304" s="471"/>
      <c r="BM304" s="471"/>
      <c r="BN304" s="471"/>
      <c r="BO304" s="471"/>
      <c r="BP304" s="471"/>
      <c r="BQ304" s="471"/>
      <c r="BR304" s="471"/>
      <c r="BS304" s="471"/>
      <c r="BT304" s="471"/>
      <c r="BU304" s="471"/>
      <c r="BV304" s="471"/>
      <c r="BW304" s="471"/>
      <c r="BX304" s="471"/>
      <c r="BY304" s="471"/>
      <c r="BZ304" s="471"/>
      <c r="CA304" s="471"/>
      <c r="CB304" s="471"/>
      <c r="CC304" s="471"/>
      <c r="CD304" s="471"/>
      <c r="CE304" s="471"/>
      <c r="CF304" s="471"/>
      <c r="CG304" s="471"/>
      <c r="CH304" s="471"/>
      <c r="CI304" s="471"/>
      <c r="CJ304" s="471"/>
      <c r="CK304" s="471"/>
      <c r="CL304" s="472">
        <v>9200</v>
      </c>
      <c r="CM304" s="472"/>
      <c r="CN304" s="472"/>
      <c r="CO304" s="472"/>
      <c r="CP304" s="472"/>
      <c r="CQ304" s="472"/>
      <c r="CR304" s="472"/>
      <c r="CS304" s="472"/>
      <c r="CT304" s="472"/>
      <c r="CU304" s="472"/>
      <c r="CV304" s="472"/>
      <c r="CW304" s="472"/>
      <c r="CX304" s="472"/>
      <c r="CY304" s="472"/>
      <c r="CZ304" s="472"/>
      <c r="DA304" s="472"/>
    </row>
    <row r="305" spans="1:105" ht="12" customHeight="1" x14ac:dyDescent="0.25">
      <c r="A305" s="467"/>
      <c r="B305" s="467"/>
      <c r="C305" s="467"/>
      <c r="D305" s="467"/>
      <c r="E305" s="467"/>
      <c r="F305" s="467"/>
      <c r="G305" s="467"/>
      <c r="H305" s="497" t="s">
        <v>261</v>
      </c>
      <c r="I305" s="498"/>
      <c r="J305" s="498"/>
      <c r="K305" s="498"/>
      <c r="L305" s="498"/>
      <c r="M305" s="498"/>
      <c r="N305" s="498"/>
      <c r="O305" s="498"/>
      <c r="P305" s="498"/>
      <c r="Q305" s="498"/>
      <c r="R305" s="498"/>
      <c r="S305" s="498"/>
      <c r="T305" s="498"/>
      <c r="U305" s="498"/>
      <c r="V305" s="498"/>
      <c r="W305" s="498"/>
      <c r="X305" s="498"/>
      <c r="Y305" s="498"/>
      <c r="Z305" s="498"/>
      <c r="AA305" s="498"/>
      <c r="AB305" s="498"/>
      <c r="AC305" s="498"/>
      <c r="AD305" s="498"/>
      <c r="AE305" s="498"/>
      <c r="AF305" s="498"/>
      <c r="AG305" s="498"/>
      <c r="AH305" s="498"/>
      <c r="AI305" s="498"/>
      <c r="AJ305" s="498"/>
      <c r="AK305" s="498"/>
      <c r="AL305" s="498"/>
      <c r="AM305" s="498"/>
      <c r="AN305" s="498"/>
      <c r="AO305" s="499"/>
      <c r="AP305" s="508" t="s">
        <v>7</v>
      </c>
      <c r="AQ305" s="509"/>
      <c r="AR305" s="509"/>
      <c r="AS305" s="509"/>
      <c r="AT305" s="509"/>
      <c r="AU305" s="509"/>
      <c r="AV305" s="509"/>
      <c r="AW305" s="509"/>
      <c r="AX305" s="509"/>
      <c r="AY305" s="509"/>
      <c r="AZ305" s="509"/>
      <c r="BA305" s="509"/>
      <c r="BB305" s="509"/>
      <c r="BC305" s="509"/>
      <c r="BD305" s="509"/>
      <c r="BE305" s="510"/>
      <c r="BF305" s="471" t="s">
        <v>7</v>
      </c>
      <c r="BG305" s="471"/>
      <c r="BH305" s="471"/>
      <c r="BI305" s="471"/>
      <c r="BJ305" s="471"/>
      <c r="BK305" s="471"/>
      <c r="BL305" s="471"/>
      <c r="BM305" s="471"/>
      <c r="BN305" s="471"/>
      <c r="BO305" s="471"/>
      <c r="BP305" s="471"/>
      <c r="BQ305" s="471"/>
      <c r="BR305" s="471"/>
      <c r="BS305" s="471"/>
      <c r="BT305" s="471"/>
      <c r="BU305" s="471"/>
      <c r="BV305" s="471" t="s">
        <v>7</v>
      </c>
      <c r="BW305" s="471"/>
      <c r="BX305" s="471"/>
      <c r="BY305" s="471"/>
      <c r="BZ305" s="471"/>
      <c r="CA305" s="471"/>
      <c r="CB305" s="471"/>
      <c r="CC305" s="471"/>
      <c r="CD305" s="471"/>
      <c r="CE305" s="471"/>
      <c r="CF305" s="471"/>
      <c r="CG305" s="471"/>
      <c r="CH305" s="471"/>
      <c r="CI305" s="471"/>
      <c r="CJ305" s="471"/>
      <c r="CK305" s="471"/>
      <c r="CL305" s="493">
        <f>CL304+CL303</f>
        <v>312990.73</v>
      </c>
      <c r="CM305" s="493"/>
      <c r="CN305" s="493"/>
      <c r="CO305" s="493"/>
      <c r="CP305" s="493"/>
      <c r="CQ305" s="493"/>
      <c r="CR305" s="493"/>
      <c r="CS305" s="493"/>
      <c r="CT305" s="493"/>
      <c r="CU305" s="493"/>
      <c r="CV305" s="493"/>
      <c r="CW305" s="493"/>
      <c r="CX305" s="493"/>
      <c r="CY305" s="493"/>
      <c r="CZ305" s="493"/>
      <c r="DA305" s="493"/>
    </row>
    <row r="307" spans="1:105" ht="12" customHeight="1" x14ac:dyDescent="0.25">
      <c r="A307" s="474" t="s">
        <v>627</v>
      </c>
      <c r="B307" s="474"/>
      <c r="C307" s="474"/>
      <c r="D307" s="474"/>
      <c r="E307" s="474"/>
      <c r="F307" s="474"/>
      <c r="G307" s="474"/>
      <c r="H307" s="474"/>
      <c r="I307" s="474"/>
      <c r="J307" s="474"/>
      <c r="K307" s="474"/>
      <c r="L307" s="474"/>
      <c r="M307" s="474"/>
      <c r="N307" s="474"/>
      <c r="O307" s="474"/>
      <c r="P307" s="474"/>
      <c r="Q307" s="474"/>
      <c r="R307" s="474"/>
      <c r="S307" s="474"/>
      <c r="T307" s="474"/>
      <c r="U307" s="474"/>
      <c r="V307" s="474"/>
      <c r="W307" s="474"/>
      <c r="X307" s="474"/>
      <c r="Y307" s="474"/>
      <c r="Z307" s="474"/>
      <c r="AA307" s="474"/>
      <c r="AB307" s="474"/>
      <c r="AC307" s="474"/>
      <c r="AD307" s="474"/>
      <c r="AE307" s="474"/>
      <c r="AF307" s="474"/>
      <c r="AG307" s="474"/>
      <c r="AH307" s="474"/>
      <c r="AI307" s="474"/>
      <c r="AJ307" s="474"/>
      <c r="AK307" s="474"/>
      <c r="AL307" s="474"/>
      <c r="AM307" s="474"/>
      <c r="AN307" s="474"/>
      <c r="AO307" s="474"/>
      <c r="AP307" s="474"/>
      <c r="AQ307" s="474"/>
      <c r="AR307" s="474"/>
      <c r="AS307" s="474"/>
      <c r="AT307" s="474"/>
      <c r="AU307" s="474"/>
      <c r="AV307" s="474"/>
      <c r="AW307" s="474"/>
      <c r="AX307" s="474"/>
      <c r="AY307" s="474"/>
      <c r="AZ307" s="474"/>
      <c r="BA307" s="474"/>
      <c r="BB307" s="474"/>
      <c r="BC307" s="474"/>
      <c r="BD307" s="474"/>
      <c r="BE307" s="474"/>
      <c r="BF307" s="474"/>
      <c r="BG307" s="474"/>
      <c r="BH307" s="474"/>
      <c r="BI307" s="474"/>
      <c r="BJ307" s="474"/>
      <c r="BK307" s="474"/>
      <c r="BL307" s="474"/>
      <c r="BM307" s="474"/>
      <c r="BN307" s="474"/>
      <c r="BO307" s="474"/>
      <c r="BP307" s="474"/>
      <c r="BQ307" s="474"/>
      <c r="BR307" s="474"/>
      <c r="BS307" s="474"/>
      <c r="BT307" s="474"/>
      <c r="BU307" s="474"/>
      <c r="BV307" s="474"/>
      <c r="BW307" s="474"/>
      <c r="BX307" s="474"/>
      <c r="BY307" s="474"/>
      <c r="BZ307" s="474"/>
      <c r="CA307" s="474"/>
      <c r="CB307" s="474"/>
      <c r="CC307" s="474"/>
      <c r="CD307" s="474"/>
      <c r="CE307" s="474"/>
      <c r="CF307" s="474"/>
      <c r="CG307" s="474"/>
      <c r="CH307" s="474"/>
      <c r="CI307" s="474"/>
      <c r="CJ307" s="474"/>
      <c r="CK307" s="474"/>
      <c r="CL307" s="474"/>
      <c r="CM307" s="474"/>
      <c r="CN307" s="474"/>
      <c r="CO307" s="474"/>
      <c r="CP307" s="474"/>
      <c r="CQ307" s="474"/>
      <c r="CR307" s="474"/>
      <c r="CS307" s="474"/>
      <c r="CT307" s="474"/>
      <c r="CU307" s="474"/>
      <c r="CV307" s="474"/>
      <c r="CW307" s="474"/>
      <c r="CX307" s="474"/>
      <c r="CY307" s="474"/>
      <c r="CZ307" s="474"/>
      <c r="DA307" s="474"/>
    </row>
    <row r="309" spans="1:105" ht="12" customHeight="1" x14ac:dyDescent="0.25">
      <c r="A309" s="478" t="s">
        <v>251</v>
      </c>
      <c r="B309" s="479"/>
      <c r="C309" s="479"/>
      <c r="D309" s="479"/>
      <c r="E309" s="479"/>
      <c r="F309" s="479"/>
      <c r="G309" s="480"/>
      <c r="H309" s="478" t="s">
        <v>303</v>
      </c>
      <c r="I309" s="479"/>
      <c r="J309" s="479"/>
      <c r="K309" s="479"/>
      <c r="L309" s="479"/>
      <c r="M309" s="479"/>
      <c r="N309" s="479"/>
      <c r="O309" s="479"/>
      <c r="P309" s="479"/>
      <c r="Q309" s="479"/>
      <c r="R309" s="479"/>
      <c r="S309" s="479"/>
      <c r="T309" s="479"/>
      <c r="U309" s="479"/>
      <c r="V309" s="479"/>
      <c r="W309" s="479"/>
      <c r="X309" s="479"/>
      <c r="Y309" s="479"/>
      <c r="Z309" s="479"/>
      <c r="AA309" s="479"/>
      <c r="AB309" s="479"/>
      <c r="AC309" s="479"/>
      <c r="AD309" s="479"/>
      <c r="AE309" s="479"/>
      <c r="AF309" s="479"/>
      <c r="AG309" s="479"/>
      <c r="AH309" s="479"/>
      <c r="AI309" s="479"/>
      <c r="AJ309" s="479"/>
      <c r="AK309" s="479"/>
      <c r="AL309" s="479"/>
      <c r="AM309" s="479"/>
      <c r="AN309" s="479"/>
      <c r="AO309" s="479"/>
      <c r="AP309" s="479"/>
      <c r="AQ309" s="479"/>
      <c r="AR309" s="479"/>
      <c r="AS309" s="479"/>
      <c r="AT309" s="479"/>
      <c r="AU309" s="479"/>
      <c r="AV309" s="479"/>
      <c r="AW309" s="479"/>
      <c r="AX309" s="479"/>
      <c r="AY309" s="479"/>
      <c r="AZ309" s="479"/>
      <c r="BA309" s="479"/>
      <c r="BB309" s="479"/>
      <c r="BC309" s="480"/>
      <c r="BD309" s="478" t="s">
        <v>329</v>
      </c>
      <c r="BE309" s="479"/>
      <c r="BF309" s="479"/>
      <c r="BG309" s="479"/>
      <c r="BH309" s="479"/>
      <c r="BI309" s="479"/>
      <c r="BJ309" s="479"/>
      <c r="BK309" s="479"/>
      <c r="BL309" s="479"/>
      <c r="BM309" s="479"/>
      <c r="BN309" s="479"/>
      <c r="BO309" s="479"/>
      <c r="BP309" s="479"/>
      <c r="BQ309" s="479"/>
      <c r="BR309" s="479"/>
      <c r="BS309" s="480"/>
      <c r="BT309" s="478" t="s">
        <v>330</v>
      </c>
      <c r="BU309" s="479"/>
      <c r="BV309" s="479"/>
      <c r="BW309" s="479"/>
      <c r="BX309" s="479"/>
      <c r="BY309" s="479"/>
      <c r="BZ309" s="479"/>
      <c r="CA309" s="479"/>
      <c r="CB309" s="479"/>
      <c r="CC309" s="479"/>
      <c r="CD309" s="479"/>
      <c r="CE309" s="479"/>
      <c r="CF309" s="479"/>
      <c r="CG309" s="479"/>
      <c r="CH309" s="479"/>
      <c r="CI309" s="480"/>
      <c r="CJ309" s="478" t="s">
        <v>331</v>
      </c>
      <c r="CK309" s="479"/>
      <c r="CL309" s="479"/>
      <c r="CM309" s="479"/>
      <c r="CN309" s="479"/>
      <c r="CO309" s="479"/>
      <c r="CP309" s="479"/>
      <c r="CQ309" s="479"/>
      <c r="CR309" s="479"/>
      <c r="CS309" s="479"/>
      <c r="CT309" s="479"/>
      <c r="CU309" s="479"/>
      <c r="CV309" s="479"/>
      <c r="CW309" s="479"/>
      <c r="CX309" s="479"/>
      <c r="CY309" s="479"/>
      <c r="CZ309" s="479"/>
      <c r="DA309" s="480"/>
    </row>
    <row r="310" spans="1:105" ht="12" customHeight="1" x14ac:dyDescent="0.25">
      <c r="A310" s="491">
        <v>1</v>
      </c>
      <c r="B310" s="491"/>
      <c r="C310" s="491"/>
      <c r="D310" s="491"/>
      <c r="E310" s="491"/>
      <c r="F310" s="491"/>
      <c r="G310" s="491"/>
      <c r="H310" s="491">
        <v>2</v>
      </c>
      <c r="I310" s="491"/>
      <c r="J310" s="491"/>
      <c r="K310" s="491"/>
      <c r="L310" s="491"/>
      <c r="M310" s="491"/>
      <c r="N310" s="491"/>
      <c r="O310" s="491"/>
      <c r="P310" s="491"/>
      <c r="Q310" s="491"/>
      <c r="R310" s="491"/>
      <c r="S310" s="491"/>
      <c r="T310" s="491"/>
      <c r="U310" s="491"/>
      <c r="V310" s="491"/>
      <c r="W310" s="491"/>
      <c r="X310" s="491"/>
      <c r="Y310" s="491"/>
      <c r="Z310" s="491"/>
      <c r="AA310" s="491"/>
      <c r="AB310" s="491"/>
      <c r="AC310" s="491"/>
      <c r="AD310" s="491"/>
      <c r="AE310" s="491"/>
      <c r="AF310" s="491"/>
      <c r="AG310" s="491"/>
      <c r="AH310" s="491"/>
      <c r="AI310" s="491"/>
      <c r="AJ310" s="491"/>
      <c r="AK310" s="491"/>
      <c r="AL310" s="491"/>
      <c r="AM310" s="491"/>
      <c r="AN310" s="491"/>
      <c r="AO310" s="491"/>
      <c r="AP310" s="491"/>
      <c r="AQ310" s="491"/>
      <c r="AR310" s="491"/>
      <c r="AS310" s="491"/>
      <c r="AT310" s="491"/>
      <c r="AU310" s="491"/>
      <c r="AV310" s="491"/>
      <c r="AW310" s="491"/>
      <c r="AX310" s="491"/>
      <c r="AY310" s="491"/>
      <c r="AZ310" s="491"/>
      <c r="BA310" s="491"/>
      <c r="BB310" s="491"/>
      <c r="BC310" s="491"/>
      <c r="BD310" s="491">
        <v>3</v>
      </c>
      <c r="BE310" s="491"/>
      <c r="BF310" s="491"/>
      <c r="BG310" s="491"/>
      <c r="BH310" s="491"/>
      <c r="BI310" s="491"/>
      <c r="BJ310" s="491"/>
      <c r="BK310" s="491"/>
      <c r="BL310" s="491"/>
      <c r="BM310" s="491"/>
      <c r="BN310" s="491"/>
      <c r="BO310" s="491"/>
      <c r="BP310" s="491"/>
      <c r="BQ310" s="491"/>
      <c r="BR310" s="491"/>
      <c r="BS310" s="491"/>
      <c r="BT310" s="491">
        <v>4</v>
      </c>
      <c r="BU310" s="491"/>
      <c r="BV310" s="491"/>
      <c r="BW310" s="491"/>
      <c r="BX310" s="491"/>
      <c r="BY310" s="491"/>
      <c r="BZ310" s="491"/>
      <c r="CA310" s="491"/>
      <c r="CB310" s="491"/>
      <c r="CC310" s="491"/>
      <c r="CD310" s="491"/>
      <c r="CE310" s="491"/>
      <c r="CF310" s="491"/>
      <c r="CG310" s="491"/>
      <c r="CH310" s="491"/>
      <c r="CI310" s="491"/>
      <c r="CJ310" s="491">
        <v>5</v>
      </c>
      <c r="CK310" s="491"/>
      <c r="CL310" s="491"/>
      <c r="CM310" s="491"/>
      <c r="CN310" s="491"/>
      <c r="CO310" s="491"/>
      <c r="CP310" s="491"/>
      <c r="CQ310" s="491"/>
      <c r="CR310" s="491"/>
      <c r="CS310" s="491"/>
      <c r="CT310" s="491"/>
      <c r="CU310" s="491"/>
      <c r="CV310" s="491"/>
      <c r="CW310" s="491"/>
      <c r="CX310" s="491"/>
      <c r="CY310" s="491"/>
      <c r="CZ310" s="491"/>
      <c r="DA310" s="491"/>
    </row>
    <row r="311" spans="1:105" ht="13.95" customHeight="1" x14ac:dyDescent="0.25">
      <c r="A311" s="467" t="s">
        <v>276</v>
      </c>
      <c r="B311" s="467"/>
      <c r="C311" s="467"/>
      <c r="D311" s="467"/>
      <c r="E311" s="467"/>
      <c r="F311" s="467"/>
      <c r="G311" s="467"/>
      <c r="H311" s="492" t="s">
        <v>625</v>
      </c>
      <c r="I311" s="492"/>
      <c r="J311" s="492"/>
      <c r="K311" s="492"/>
      <c r="L311" s="492"/>
      <c r="M311" s="492"/>
      <c r="N311" s="492"/>
      <c r="O311" s="492"/>
      <c r="P311" s="492"/>
      <c r="Q311" s="492"/>
      <c r="R311" s="492"/>
      <c r="S311" s="492"/>
      <c r="T311" s="492"/>
      <c r="U311" s="492"/>
      <c r="V311" s="492"/>
      <c r="W311" s="492"/>
      <c r="X311" s="492"/>
      <c r="Y311" s="492"/>
      <c r="Z311" s="492"/>
      <c r="AA311" s="492"/>
      <c r="AB311" s="492"/>
      <c r="AC311" s="492"/>
      <c r="AD311" s="492"/>
      <c r="AE311" s="492"/>
      <c r="AF311" s="492"/>
      <c r="AG311" s="492"/>
      <c r="AH311" s="492"/>
      <c r="AI311" s="492"/>
      <c r="AJ311" s="492"/>
      <c r="AK311" s="492"/>
      <c r="AL311" s="492"/>
      <c r="AM311" s="492"/>
      <c r="AN311" s="492"/>
      <c r="AO311" s="492"/>
      <c r="AP311" s="492"/>
      <c r="AQ311" s="492"/>
      <c r="AR311" s="492"/>
      <c r="AS311" s="492"/>
      <c r="AT311" s="492"/>
      <c r="AU311" s="492"/>
      <c r="AV311" s="492"/>
      <c r="AW311" s="492"/>
      <c r="AX311" s="492"/>
      <c r="AY311" s="492"/>
      <c r="AZ311" s="492"/>
      <c r="BA311" s="492"/>
      <c r="BB311" s="492"/>
      <c r="BC311" s="492"/>
      <c r="BD311" s="471"/>
      <c r="BE311" s="471"/>
      <c r="BF311" s="471"/>
      <c r="BG311" s="471"/>
      <c r="BH311" s="471"/>
      <c r="BI311" s="471"/>
      <c r="BJ311" s="471"/>
      <c r="BK311" s="471"/>
      <c r="BL311" s="471"/>
      <c r="BM311" s="471"/>
      <c r="BN311" s="471"/>
      <c r="BO311" s="471"/>
      <c r="BP311" s="471"/>
      <c r="BQ311" s="471"/>
      <c r="BR311" s="471"/>
      <c r="BS311" s="471"/>
      <c r="BT311" s="471"/>
      <c r="BU311" s="471"/>
      <c r="BV311" s="471"/>
      <c r="BW311" s="471"/>
      <c r="BX311" s="471"/>
      <c r="BY311" s="471"/>
      <c r="BZ311" s="471"/>
      <c r="CA311" s="471"/>
      <c r="CB311" s="471"/>
      <c r="CC311" s="471"/>
      <c r="CD311" s="471"/>
      <c r="CE311" s="471"/>
      <c r="CF311" s="471"/>
      <c r="CG311" s="471"/>
      <c r="CH311" s="471"/>
      <c r="CI311" s="471"/>
      <c r="CJ311" s="472">
        <v>753572.27</v>
      </c>
      <c r="CK311" s="472"/>
      <c r="CL311" s="472"/>
      <c r="CM311" s="472"/>
      <c r="CN311" s="472"/>
      <c r="CO311" s="472"/>
      <c r="CP311" s="472"/>
      <c r="CQ311" s="472"/>
      <c r="CR311" s="472"/>
      <c r="CS311" s="472"/>
      <c r="CT311" s="472"/>
      <c r="CU311" s="472"/>
      <c r="CV311" s="472"/>
      <c r="CW311" s="472"/>
      <c r="CX311" s="472"/>
      <c r="CY311" s="472"/>
      <c r="CZ311" s="472"/>
      <c r="DA311" s="472"/>
    </row>
    <row r="312" spans="1:105" ht="12" customHeight="1" x14ac:dyDescent="0.25">
      <c r="A312" s="467" t="s">
        <v>284</v>
      </c>
      <c r="B312" s="467"/>
      <c r="C312" s="467"/>
      <c r="D312" s="467"/>
      <c r="E312" s="467"/>
      <c r="F312" s="467"/>
      <c r="G312" s="467"/>
      <c r="H312" s="492"/>
      <c r="I312" s="492"/>
      <c r="J312" s="492"/>
      <c r="K312" s="492"/>
      <c r="L312" s="492"/>
      <c r="M312" s="492"/>
      <c r="N312" s="492"/>
      <c r="O312" s="492"/>
      <c r="P312" s="492"/>
      <c r="Q312" s="492"/>
      <c r="R312" s="492"/>
      <c r="S312" s="492"/>
      <c r="T312" s="492"/>
      <c r="U312" s="492"/>
      <c r="V312" s="492"/>
      <c r="W312" s="492"/>
      <c r="X312" s="492"/>
      <c r="Y312" s="492"/>
      <c r="Z312" s="492"/>
      <c r="AA312" s="492"/>
      <c r="AB312" s="492"/>
      <c r="AC312" s="492"/>
      <c r="AD312" s="492"/>
      <c r="AE312" s="492"/>
      <c r="AF312" s="492"/>
      <c r="AG312" s="492"/>
      <c r="AH312" s="492"/>
      <c r="AI312" s="492"/>
      <c r="AJ312" s="492"/>
      <c r="AK312" s="492"/>
      <c r="AL312" s="492"/>
      <c r="AM312" s="492"/>
      <c r="AN312" s="492"/>
      <c r="AO312" s="492"/>
      <c r="AP312" s="492"/>
      <c r="AQ312" s="492"/>
      <c r="AR312" s="492"/>
      <c r="AS312" s="492"/>
      <c r="AT312" s="492"/>
      <c r="AU312" s="492"/>
      <c r="AV312" s="492"/>
      <c r="AW312" s="492"/>
      <c r="AX312" s="492"/>
      <c r="AY312" s="492"/>
      <c r="AZ312" s="492"/>
      <c r="BA312" s="492"/>
      <c r="BB312" s="492"/>
      <c r="BC312" s="492"/>
      <c r="BD312" s="471"/>
      <c r="BE312" s="471"/>
      <c r="BF312" s="471"/>
      <c r="BG312" s="471"/>
      <c r="BH312" s="471"/>
      <c r="BI312" s="471"/>
      <c r="BJ312" s="471"/>
      <c r="BK312" s="471"/>
      <c r="BL312" s="471"/>
      <c r="BM312" s="471"/>
      <c r="BN312" s="471"/>
      <c r="BO312" s="471"/>
      <c r="BP312" s="471"/>
      <c r="BQ312" s="471"/>
      <c r="BR312" s="471"/>
      <c r="BS312" s="471"/>
      <c r="BT312" s="471"/>
      <c r="BU312" s="471"/>
      <c r="BV312" s="471"/>
      <c r="BW312" s="471"/>
      <c r="BX312" s="471"/>
      <c r="BY312" s="471"/>
      <c r="BZ312" s="471"/>
      <c r="CA312" s="471"/>
      <c r="CB312" s="471"/>
      <c r="CC312" s="471"/>
      <c r="CD312" s="471"/>
      <c r="CE312" s="471"/>
      <c r="CF312" s="471"/>
      <c r="CG312" s="471"/>
      <c r="CH312" s="471"/>
      <c r="CI312" s="471"/>
      <c r="CJ312" s="472"/>
      <c r="CK312" s="472"/>
      <c r="CL312" s="472"/>
      <c r="CM312" s="472"/>
      <c r="CN312" s="472"/>
      <c r="CO312" s="472"/>
      <c r="CP312" s="472"/>
      <c r="CQ312" s="472"/>
      <c r="CR312" s="472"/>
      <c r="CS312" s="472"/>
      <c r="CT312" s="472"/>
      <c r="CU312" s="472"/>
      <c r="CV312" s="472"/>
      <c r="CW312" s="472"/>
      <c r="CX312" s="472"/>
      <c r="CY312" s="472"/>
      <c r="CZ312" s="472"/>
      <c r="DA312" s="472"/>
    </row>
    <row r="313" spans="1:105" ht="12" customHeight="1" x14ac:dyDescent="0.25">
      <c r="A313" s="467" t="s">
        <v>295</v>
      </c>
      <c r="B313" s="467"/>
      <c r="C313" s="467"/>
      <c r="D313" s="467"/>
      <c r="E313" s="467"/>
      <c r="F313" s="467"/>
      <c r="G313" s="467"/>
      <c r="H313" s="492"/>
      <c r="I313" s="492"/>
      <c r="J313" s="492"/>
      <c r="K313" s="492"/>
      <c r="L313" s="492"/>
      <c r="M313" s="492"/>
      <c r="N313" s="492"/>
      <c r="O313" s="492"/>
      <c r="P313" s="492"/>
      <c r="Q313" s="492"/>
      <c r="R313" s="492"/>
      <c r="S313" s="492"/>
      <c r="T313" s="492"/>
      <c r="U313" s="492"/>
      <c r="V313" s="492"/>
      <c r="W313" s="492"/>
      <c r="X313" s="492"/>
      <c r="Y313" s="492"/>
      <c r="Z313" s="492"/>
      <c r="AA313" s="492"/>
      <c r="AB313" s="492"/>
      <c r="AC313" s="492"/>
      <c r="AD313" s="492"/>
      <c r="AE313" s="492"/>
      <c r="AF313" s="492"/>
      <c r="AG313" s="492"/>
      <c r="AH313" s="492"/>
      <c r="AI313" s="492"/>
      <c r="AJ313" s="492"/>
      <c r="AK313" s="492"/>
      <c r="AL313" s="492"/>
      <c r="AM313" s="492"/>
      <c r="AN313" s="492"/>
      <c r="AO313" s="492"/>
      <c r="AP313" s="492"/>
      <c r="AQ313" s="492"/>
      <c r="AR313" s="492"/>
      <c r="AS313" s="492"/>
      <c r="AT313" s="492"/>
      <c r="AU313" s="492"/>
      <c r="AV313" s="492"/>
      <c r="AW313" s="492"/>
      <c r="AX313" s="492"/>
      <c r="AY313" s="492"/>
      <c r="AZ313" s="492"/>
      <c r="BA313" s="492"/>
      <c r="BB313" s="492"/>
      <c r="BC313" s="492"/>
      <c r="BD313" s="471"/>
      <c r="BE313" s="471"/>
      <c r="BF313" s="471"/>
      <c r="BG313" s="471"/>
      <c r="BH313" s="471"/>
      <c r="BI313" s="471"/>
      <c r="BJ313" s="471"/>
      <c r="BK313" s="471"/>
      <c r="BL313" s="471"/>
      <c r="BM313" s="471"/>
      <c r="BN313" s="471"/>
      <c r="BO313" s="471"/>
      <c r="BP313" s="471"/>
      <c r="BQ313" s="471"/>
      <c r="BR313" s="471"/>
      <c r="BS313" s="471"/>
      <c r="BT313" s="471"/>
      <c r="BU313" s="471"/>
      <c r="BV313" s="471"/>
      <c r="BW313" s="471"/>
      <c r="BX313" s="471"/>
      <c r="BY313" s="471"/>
      <c r="BZ313" s="471"/>
      <c r="CA313" s="471"/>
      <c r="CB313" s="471"/>
      <c r="CC313" s="471"/>
      <c r="CD313" s="471"/>
      <c r="CE313" s="471"/>
      <c r="CF313" s="471"/>
      <c r="CG313" s="471"/>
      <c r="CH313" s="471"/>
      <c r="CI313" s="471"/>
      <c r="CJ313" s="472"/>
      <c r="CK313" s="472"/>
      <c r="CL313" s="472"/>
      <c r="CM313" s="472"/>
      <c r="CN313" s="472"/>
      <c r="CO313" s="472"/>
      <c r="CP313" s="472"/>
      <c r="CQ313" s="472"/>
      <c r="CR313" s="472"/>
      <c r="CS313" s="472"/>
      <c r="CT313" s="472"/>
      <c r="CU313" s="472"/>
      <c r="CV313" s="472"/>
      <c r="CW313" s="472"/>
      <c r="CX313" s="472"/>
      <c r="CY313" s="472"/>
      <c r="CZ313" s="472"/>
      <c r="DA313" s="472"/>
    </row>
    <row r="314" spans="1:105" ht="15.6" customHeight="1" x14ac:dyDescent="0.25">
      <c r="A314" s="467" t="s">
        <v>471</v>
      </c>
      <c r="B314" s="467"/>
      <c r="C314" s="467"/>
      <c r="D314" s="467"/>
      <c r="E314" s="467"/>
      <c r="F314" s="467"/>
      <c r="G314" s="467"/>
      <c r="H314" s="492"/>
      <c r="I314" s="492"/>
      <c r="J314" s="492"/>
      <c r="K314" s="492"/>
      <c r="L314" s="492"/>
      <c r="M314" s="492"/>
      <c r="N314" s="492"/>
      <c r="O314" s="492"/>
      <c r="P314" s="492"/>
      <c r="Q314" s="492"/>
      <c r="R314" s="492"/>
      <c r="S314" s="492"/>
      <c r="T314" s="492"/>
      <c r="U314" s="492"/>
      <c r="V314" s="492"/>
      <c r="W314" s="492"/>
      <c r="X314" s="492"/>
      <c r="Y314" s="492"/>
      <c r="Z314" s="492"/>
      <c r="AA314" s="492"/>
      <c r="AB314" s="492"/>
      <c r="AC314" s="492"/>
      <c r="AD314" s="492"/>
      <c r="AE314" s="492"/>
      <c r="AF314" s="492"/>
      <c r="AG314" s="492"/>
      <c r="AH314" s="492"/>
      <c r="AI314" s="492"/>
      <c r="AJ314" s="492"/>
      <c r="AK314" s="492"/>
      <c r="AL314" s="492"/>
      <c r="AM314" s="492"/>
      <c r="AN314" s="492"/>
      <c r="AO314" s="492"/>
      <c r="AP314" s="492"/>
      <c r="AQ314" s="492"/>
      <c r="AR314" s="492"/>
      <c r="AS314" s="492"/>
      <c r="AT314" s="492"/>
      <c r="AU314" s="492"/>
      <c r="AV314" s="492"/>
      <c r="AW314" s="492"/>
      <c r="AX314" s="492"/>
      <c r="AY314" s="492"/>
      <c r="AZ314" s="492"/>
      <c r="BA314" s="492"/>
      <c r="BB314" s="492"/>
      <c r="BC314" s="492"/>
      <c r="BD314" s="471"/>
      <c r="BE314" s="471"/>
      <c r="BF314" s="471"/>
      <c r="BG314" s="471"/>
      <c r="BH314" s="471"/>
      <c r="BI314" s="471"/>
      <c r="BJ314" s="471"/>
      <c r="BK314" s="471"/>
      <c r="BL314" s="471"/>
      <c r="BM314" s="471"/>
      <c r="BN314" s="471"/>
      <c r="BO314" s="471"/>
      <c r="BP314" s="471"/>
      <c r="BQ314" s="471"/>
      <c r="BR314" s="471"/>
      <c r="BS314" s="471"/>
      <c r="BT314" s="471"/>
      <c r="BU314" s="471"/>
      <c r="BV314" s="471"/>
      <c r="BW314" s="471"/>
      <c r="BX314" s="471"/>
      <c r="BY314" s="471"/>
      <c r="BZ314" s="471"/>
      <c r="CA314" s="471"/>
      <c r="CB314" s="471"/>
      <c r="CC314" s="471"/>
      <c r="CD314" s="471"/>
      <c r="CE314" s="471"/>
      <c r="CF314" s="471"/>
      <c r="CG314" s="471"/>
      <c r="CH314" s="471"/>
      <c r="CI314" s="471"/>
      <c r="CJ314" s="472"/>
      <c r="CK314" s="472"/>
      <c r="CL314" s="472"/>
      <c r="CM314" s="472"/>
      <c r="CN314" s="472"/>
      <c r="CO314" s="472"/>
      <c r="CP314" s="472"/>
      <c r="CQ314" s="472"/>
      <c r="CR314" s="472"/>
      <c r="CS314" s="472"/>
      <c r="CT314" s="472"/>
      <c r="CU314" s="472"/>
      <c r="CV314" s="472"/>
      <c r="CW314" s="472"/>
      <c r="CX314" s="472"/>
      <c r="CY314" s="472"/>
      <c r="CZ314" s="472"/>
      <c r="DA314" s="472"/>
    </row>
    <row r="315" spans="1:105" ht="12" customHeight="1" x14ac:dyDescent="0.25">
      <c r="A315" s="467"/>
      <c r="B315" s="467"/>
      <c r="C315" s="467"/>
      <c r="D315" s="467"/>
      <c r="E315" s="467"/>
      <c r="F315" s="467"/>
      <c r="G315" s="467"/>
      <c r="H315" s="539" t="s">
        <v>164</v>
      </c>
      <c r="I315" s="539"/>
      <c r="J315" s="539"/>
      <c r="K315" s="539"/>
      <c r="L315" s="539"/>
      <c r="M315" s="539"/>
      <c r="N315" s="539"/>
      <c r="O315" s="539"/>
      <c r="P315" s="539"/>
      <c r="Q315" s="539"/>
      <c r="R315" s="539"/>
      <c r="S315" s="539"/>
      <c r="T315" s="539"/>
      <c r="U315" s="539"/>
      <c r="V315" s="539"/>
      <c r="W315" s="539"/>
      <c r="X315" s="539"/>
      <c r="Y315" s="539"/>
      <c r="Z315" s="539"/>
      <c r="AA315" s="539"/>
      <c r="AB315" s="539"/>
      <c r="AC315" s="539"/>
      <c r="AD315" s="539"/>
      <c r="AE315" s="539"/>
      <c r="AF315" s="539"/>
      <c r="AG315" s="539"/>
      <c r="AH315" s="539"/>
      <c r="AI315" s="539"/>
      <c r="AJ315" s="539"/>
      <c r="AK315" s="539"/>
      <c r="AL315" s="539"/>
      <c r="AM315" s="539"/>
      <c r="AN315" s="539"/>
      <c r="AO315" s="539"/>
      <c r="AP315" s="539"/>
      <c r="AQ315" s="539"/>
      <c r="AR315" s="539"/>
      <c r="AS315" s="539"/>
      <c r="AT315" s="539"/>
      <c r="AU315" s="539"/>
      <c r="AV315" s="539"/>
      <c r="AW315" s="539"/>
      <c r="AX315" s="539"/>
      <c r="AY315" s="539"/>
      <c r="AZ315" s="539"/>
      <c r="BA315" s="539"/>
      <c r="BB315" s="539"/>
      <c r="BC315" s="539"/>
      <c r="BD315" s="471"/>
      <c r="BE315" s="471"/>
      <c r="BF315" s="471"/>
      <c r="BG315" s="471"/>
      <c r="BH315" s="471"/>
      <c r="BI315" s="471"/>
      <c r="BJ315" s="471"/>
      <c r="BK315" s="471"/>
      <c r="BL315" s="471"/>
      <c r="BM315" s="471"/>
      <c r="BN315" s="471"/>
      <c r="BO315" s="471"/>
      <c r="BP315" s="471"/>
      <c r="BQ315" s="471"/>
      <c r="BR315" s="471"/>
      <c r="BS315" s="471"/>
      <c r="BT315" s="471"/>
      <c r="BU315" s="471"/>
      <c r="BV315" s="471"/>
      <c r="BW315" s="471"/>
      <c r="BX315" s="471"/>
      <c r="BY315" s="471"/>
      <c r="BZ315" s="471"/>
      <c r="CA315" s="471"/>
      <c r="CB315" s="471"/>
      <c r="CC315" s="471"/>
      <c r="CD315" s="471"/>
      <c r="CE315" s="471"/>
      <c r="CF315" s="471"/>
      <c r="CG315" s="471"/>
      <c r="CH315" s="471"/>
      <c r="CI315" s="471"/>
      <c r="CJ315" s="493">
        <f>CJ311+CJ312+CJ313+CJ314</f>
        <v>753572.27</v>
      </c>
      <c r="CK315" s="493"/>
      <c r="CL315" s="493"/>
      <c r="CM315" s="493"/>
      <c r="CN315" s="493"/>
      <c r="CO315" s="493"/>
      <c r="CP315" s="493"/>
      <c r="CQ315" s="493"/>
      <c r="CR315" s="493"/>
      <c r="CS315" s="493"/>
      <c r="CT315" s="493"/>
      <c r="CU315" s="493"/>
      <c r="CV315" s="493"/>
      <c r="CW315" s="493"/>
      <c r="CX315" s="493"/>
      <c r="CY315" s="493"/>
      <c r="CZ315" s="493"/>
      <c r="DA315" s="493"/>
    </row>
    <row r="316" spans="1:105" ht="12" customHeight="1" x14ac:dyDescent="0.25">
      <c r="A316" s="163"/>
      <c r="B316" s="163"/>
      <c r="C316" s="163"/>
      <c r="D316" s="163"/>
      <c r="E316" s="163"/>
      <c r="F316" s="163"/>
      <c r="G316" s="163"/>
      <c r="H316" s="190"/>
      <c r="I316" s="190"/>
      <c r="J316" s="190"/>
      <c r="K316" s="190"/>
      <c r="L316" s="190"/>
      <c r="M316" s="190"/>
      <c r="N316" s="190"/>
      <c r="O316" s="190"/>
      <c r="P316" s="190"/>
      <c r="Q316" s="190"/>
      <c r="R316" s="190"/>
      <c r="S316" s="190"/>
      <c r="T316" s="190"/>
      <c r="U316" s="190"/>
      <c r="V316" s="190"/>
      <c r="W316" s="190"/>
      <c r="X316" s="190"/>
      <c r="Y316" s="190"/>
      <c r="Z316" s="190"/>
      <c r="AA316" s="190"/>
      <c r="AB316" s="190"/>
      <c r="AC316" s="190"/>
      <c r="AD316" s="190"/>
      <c r="AE316" s="190"/>
      <c r="AF316" s="190"/>
      <c r="AG316" s="190"/>
      <c r="AH316" s="190"/>
      <c r="AI316" s="190"/>
      <c r="AJ316" s="190"/>
      <c r="AK316" s="190"/>
      <c r="AL316" s="190"/>
      <c r="AM316" s="190"/>
      <c r="AN316" s="190"/>
      <c r="AO316" s="190"/>
      <c r="AP316" s="190"/>
      <c r="AQ316" s="190"/>
      <c r="AR316" s="190"/>
      <c r="AS316" s="190"/>
      <c r="AT316" s="190"/>
      <c r="AU316" s="190"/>
      <c r="AV316" s="190"/>
      <c r="AW316" s="190"/>
      <c r="AX316" s="190"/>
      <c r="AY316" s="190"/>
      <c r="AZ316" s="190"/>
      <c r="BA316" s="190"/>
      <c r="BB316" s="190"/>
      <c r="BC316" s="190"/>
      <c r="BD316" s="165"/>
      <c r="BE316" s="165"/>
      <c r="BF316" s="165"/>
      <c r="BG316" s="165"/>
      <c r="BH316" s="165"/>
      <c r="BI316" s="165"/>
      <c r="BJ316" s="165"/>
      <c r="BK316" s="165"/>
      <c r="BL316" s="165"/>
      <c r="BM316" s="165"/>
      <c r="BN316" s="165"/>
      <c r="BO316" s="165"/>
      <c r="BP316" s="165"/>
      <c r="BQ316" s="165"/>
      <c r="BR316" s="165"/>
      <c r="BS316" s="165"/>
      <c r="BT316" s="165"/>
      <c r="BU316" s="165"/>
      <c r="BV316" s="165"/>
      <c r="BW316" s="165"/>
      <c r="BX316" s="165"/>
      <c r="BY316" s="165"/>
      <c r="BZ316" s="165"/>
      <c r="CA316" s="165"/>
      <c r="CB316" s="165"/>
      <c r="CC316" s="165"/>
      <c r="CD316" s="165"/>
      <c r="CE316" s="165"/>
      <c r="CF316" s="165"/>
      <c r="CG316" s="165"/>
      <c r="CH316" s="165"/>
      <c r="CI316" s="165"/>
      <c r="CJ316" s="191"/>
      <c r="CK316" s="191"/>
      <c r="CL316" s="191"/>
      <c r="CM316" s="191"/>
      <c r="CN316" s="191"/>
      <c r="CO316" s="191"/>
      <c r="CP316" s="191"/>
      <c r="CQ316" s="191"/>
      <c r="CR316" s="191"/>
      <c r="CS316" s="191"/>
      <c r="CT316" s="191"/>
      <c r="CU316" s="191"/>
      <c r="CV316" s="191"/>
      <c r="CW316" s="191"/>
      <c r="CX316" s="191"/>
      <c r="CY316" s="191"/>
      <c r="CZ316" s="191"/>
      <c r="DA316" s="191"/>
    </row>
    <row r="317" spans="1:105" ht="12" customHeight="1" x14ac:dyDescent="0.25">
      <c r="A317" s="474" t="s">
        <v>627</v>
      </c>
      <c r="B317" s="474"/>
      <c r="C317" s="474"/>
      <c r="D317" s="474"/>
      <c r="E317" s="474"/>
      <c r="F317" s="474"/>
      <c r="G317" s="474"/>
      <c r="H317" s="474"/>
      <c r="I317" s="474"/>
      <c r="J317" s="474"/>
      <c r="K317" s="474"/>
      <c r="L317" s="474"/>
      <c r="M317" s="474"/>
      <c r="N317" s="474"/>
      <c r="O317" s="474"/>
      <c r="P317" s="474"/>
      <c r="Q317" s="474"/>
      <c r="R317" s="474"/>
      <c r="S317" s="474"/>
      <c r="T317" s="474"/>
      <c r="U317" s="474"/>
      <c r="V317" s="474"/>
      <c r="W317" s="474"/>
      <c r="X317" s="474"/>
      <c r="Y317" s="474"/>
      <c r="Z317" s="474"/>
      <c r="AA317" s="474"/>
      <c r="AB317" s="474"/>
      <c r="AC317" s="474"/>
      <c r="AD317" s="474"/>
      <c r="AE317" s="474"/>
      <c r="AF317" s="474"/>
      <c r="AG317" s="474"/>
      <c r="AH317" s="474"/>
      <c r="AI317" s="474"/>
      <c r="AJ317" s="474"/>
      <c r="AK317" s="474"/>
      <c r="AL317" s="474"/>
      <c r="AM317" s="474"/>
      <c r="AN317" s="474"/>
      <c r="AO317" s="474"/>
      <c r="AP317" s="474"/>
      <c r="AQ317" s="474"/>
      <c r="AR317" s="474"/>
      <c r="AS317" s="474"/>
      <c r="AT317" s="474"/>
      <c r="AU317" s="474"/>
      <c r="AV317" s="474"/>
      <c r="AW317" s="474"/>
      <c r="AX317" s="474"/>
      <c r="AY317" s="474"/>
      <c r="AZ317" s="474"/>
      <c r="BA317" s="474"/>
      <c r="BB317" s="474"/>
      <c r="BC317" s="474"/>
      <c r="BD317" s="474"/>
      <c r="BE317" s="474"/>
      <c r="BF317" s="474"/>
      <c r="BG317" s="474"/>
      <c r="BH317" s="474"/>
      <c r="BI317" s="474"/>
      <c r="BJ317" s="474"/>
      <c r="BK317" s="474"/>
      <c r="BL317" s="474"/>
      <c r="BM317" s="474"/>
      <c r="BN317" s="474"/>
      <c r="BO317" s="474"/>
      <c r="BP317" s="474"/>
      <c r="BQ317" s="474"/>
      <c r="BR317" s="474"/>
      <c r="BS317" s="474"/>
      <c r="BT317" s="474"/>
      <c r="BU317" s="474"/>
      <c r="BV317" s="474"/>
      <c r="BW317" s="474"/>
      <c r="BX317" s="474"/>
      <c r="BY317" s="474"/>
      <c r="BZ317" s="474"/>
      <c r="CA317" s="474"/>
      <c r="CB317" s="474"/>
      <c r="CC317" s="474"/>
      <c r="CD317" s="474"/>
      <c r="CE317" s="474"/>
      <c r="CF317" s="474"/>
      <c r="CG317" s="474"/>
      <c r="CH317" s="474"/>
      <c r="CI317" s="474"/>
      <c r="CJ317" s="474"/>
      <c r="CK317" s="474"/>
      <c r="CL317" s="474"/>
      <c r="CM317" s="474"/>
      <c r="CN317" s="474"/>
      <c r="CO317" s="474"/>
      <c r="CP317" s="474"/>
      <c r="CQ317" s="474"/>
      <c r="CR317" s="474"/>
      <c r="CS317" s="474"/>
      <c r="CT317" s="474"/>
      <c r="CU317" s="474"/>
      <c r="CV317" s="474"/>
      <c r="CW317" s="474"/>
      <c r="CX317" s="474"/>
      <c r="CY317" s="474"/>
      <c r="CZ317" s="474"/>
      <c r="DA317" s="474"/>
    </row>
    <row r="319" spans="1:105" ht="12" customHeight="1" x14ac:dyDescent="0.25">
      <c r="A319" s="478" t="s">
        <v>251</v>
      </c>
      <c r="B319" s="479"/>
      <c r="C319" s="479"/>
      <c r="D319" s="479"/>
      <c r="E319" s="479"/>
      <c r="F319" s="479"/>
      <c r="G319" s="480"/>
      <c r="H319" s="478" t="s">
        <v>303</v>
      </c>
      <c r="I319" s="479"/>
      <c r="J319" s="479"/>
      <c r="K319" s="479"/>
      <c r="L319" s="479"/>
      <c r="M319" s="479"/>
      <c r="N319" s="479"/>
      <c r="O319" s="479"/>
      <c r="P319" s="479"/>
      <c r="Q319" s="479"/>
      <c r="R319" s="479"/>
      <c r="S319" s="479"/>
      <c r="T319" s="479"/>
      <c r="U319" s="479"/>
      <c r="V319" s="479"/>
      <c r="W319" s="479"/>
      <c r="X319" s="479"/>
      <c r="Y319" s="479"/>
      <c r="Z319" s="479"/>
      <c r="AA319" s="479"/>
      <c r="AB319" s="479"/>
      <c r="AC319" s="479"/>
      <c r="AD319" s="479"/>
      <c r="AE319" s="479"/>
      <c r="AF319" s="479"/>
      <c r="AG319" s="479"/>
      <c r="AH319" s="479"/>
      <c r="AI319" s="479"/>
      <c r="AJ319" s="479"/>
      <c r="AK319" s="479"/>
      <c r="AL319" s="479"/>
      <c r="AM319" s="479"/>
      <c r="AN319" s="479"/>
      <c r="AO319" s="479"/>
      <c r="AP319" s="479"/>
      <c r="AQ319" s="479"/>
      <c r="AR319" s="479"/>
      <c r="AS319" s="479"/>
      <c r="AT319" s="479"/>
      <c r="AU319" s="479"/>
      <c r="AV319" s="479"/>
      <c r="AW319" s="479"/>
      <c r="AX319" s="479"/>
      <c r="AY319" s="479"/>
      <c r="AZ319" s="479"/>
      <c r="BA319" s="479"/>
      <c r="BB319" s="479"/>
      <c r="BC319" s="480"/>
      <c r="BD319" s="478" t="s">
        <v>329</v>
      </c>
      <c r="BE319" s="479"/>
      <c r="BF319" s="479"/>
      <c r="BG319" s="479"/>
      <c r="BH319" s="479"/>
      <c r="BI319" s="479"/>
      <c r="BJ319" s="479"/>
      <c r="BK319" s="479"/>
      <c r="BL319" s="479"/>
      <c r="BM319" s="479"/>
      <c r="BN319" s="479"/>
      <c r="BO319" s="479"/>
      <c r="BP319" s="479"/>
      <c r="BQ319" s="479"/>
      <c r="BR319" s="479"/>
      <c r="BS319" s="480"/>
      <c r="BT319" s="478" t="s">
        <v>330</v>
      </c>
      <c r="BU319" s="479"/>
      <c r="BV319" s="479"/>
      <c r="BW319" s="479"/>
      <c r="BX319" s="479"/>
      <c r="BY319" s="479"/>
      <c r="BZ319" s="479"/>
      <c r="CA319" s="479"/>
      <c r="CB319" s="479"/>
      <c r="CC319" s="479"/>
      <c r="CD319" s="479"/>
      <c r="CE319" s="479"/>
      <c r="CF319" s="479"/>
      <c r="CG319" s="479"/>
      <c r="CH319" s="479"/>
      <c r="CI319" s="480"/>
      <c r="CJ319" s="478" t="s">
        <v>331</v>
      </c>
      <c r="CK319" s="479"/>
      <c r="CL319" s="479"/>
      <c r="CM319" s="479"/>
      <c r="CN319" s="479"/>
      <c r="CO319" s="479"/>
      <c r="CP319" s="479"/>
      <c r="CQ319" s="479"/>
      <c r="CR319" s="479"/>
      <c r="CS319" s="479"/>
      <c r="CT319" s="479"/>
      <c r="CU319" s="479"/>
      <c r="CV319" s="479"/>
      <c r="CW319" s="479"/>
      <c r="CX319" s="479"/>
      <c r="CY319" s="479"/>
      <c r="CZ319" s="479"/>
      <c r="DA319" s="480"/>
    </row>
    <row r="320" spans="1:105" ht="12" customHeight="1" x14ac:dyDescent="0.25">
      <c r="A320" s="491">
        <v>1</v>
      </c>
      <c r="B320" s="491"/>
      <c r="C320" s="491"/>
      <c r="D320" s="491"/>
      <c r="E320" s="491"/>
      <c r="F320" s="491"/>
      <c r="G320" s="491"/>
      <c r="H320" s="491">
        <v>2</v>
      </c>
      <c r="I320" s="491"/>
      <c r="J320" s="491"/>
      <c r="K320" s="491"/>
      <c r="L320" s="491"/>
      <c r="M320" s="491"/>
      <c r="N320" s="491"/>
      <c r="O320" s="491"/>
      <c r="P320" s="491"/>
      <c r="Q320" s="491"/>
      <c r="R320" s="491"/>
      <c r="S320" s="491"/>
      <c r="T320" s="491"/>
      <c r="U320" s="491"/>
      <c r="V320" s="491"/>
      <c r="W320" s="491"/>
      <c r="X320" s="491"/>
      <c r="Y320" s="491"/>
      <c r="Z320" s="491"/>
      <c r="AA320" s="491"/>
      <c r="AB320" s="491"/>
      <c r="AC320" s="491"/>
      <c r="AD320" s="491"/>
      <c r="AE320" s="491"/>
      <c r="AF320" s="491"/>
      <c r="AG320" s="491"/>
      <c r="AH320" s="491"/>
      <c r="AI320" s="491"/>
      <c r="AJ320" s="491"/>
      <c r="AK320" s="491"/>
      <c r="AL320" s="491"/>
      <c r="AM320" s="491"/>
      <c r="AN320" s="491"/>
      <c r="AO320" s="491"/>
      <c r="AP320" s="491"/>
      <c r="AQ320" s="491"/>
      <c r="AR320" s="491"/>
      <c r="AS320" s="491"/>
      <c r="AT320" s="491"/>
      <c r="AU320" s="491"/>
      <c r="AV320" s="491"/>
      <c r="AW320" s="491"/>
      <c r="AX320" s="491"/>
      <c r="AY320" s="491"/>
      <c r="AZ320" s="491"/>
      <c r="BA320" s="491"/>
      <c r="BB320" s="491"/>
      <c r="BC320" s="491"/>
      <c r="BD320" s="491">
        <v>3</v>
      </c>
      <c r="BE320" s="491"/>
      <c r="BF320" s="491"/>
      <c r="BG320" s="491"/>
      <c r="BH320" s="491"/>
      <c r="BI320" s="491"/>
      <c r="BJ320" s="491"/>
      <c r="BK320" s="491"/>
      <c r="BL320" s="491"/>
      <c r="BM320" s="491"/>
      <c r="BN320" s="491"/>
      <c r="BO320" s="491"/>
      <c r="BP320" s="491"/>
      <c r="BQ320" s="491"/>
      <c r="BR320" s="491"/>
      <c r="BS320" s="491"/>
      <c r="BT320" s="491">
        <v>4</v>
      </c>
      <c r="BU320" s="491"/>
      <c r="BV320" s="491"/>
      <c r="BW320" s="491"/>
      <c r="BX320" s="491"/>
      <c r="BY320" s="491"/>
      <c r="BZ320" s="491"/>
      <c r="CA320" s="491"/>
      <c r="CB320" s="491"/>
      <c r="CC320" s="491"/>
      <c r="CD320" s="491"/>
      <c r="CE320" s="491"/>
      <c r="CF320" s="491"/>
      <c r="CG320" s="491"/>
      <c r="CH320" s="491"/>
      <c r="CI320" s="491"/>
      <c r="CJ320" s="491">
        <v>5</v>
      </c>
      <c r="CK320" s="491"/>
      <c r="CL320" s="491"/>
      <c r="CM320" s="491"/>
      <c r="CN320" s="491"/>
      <c r="CO320" s="491"/>
      <c r="CP320" s="491"/>
      <c r="CQ320" s="491"/>
      <c r="CR320" s="491"/>
      <c r="CS320" s="491"/>
      <c r="CT320" s="491"/>
      <c r="CU320" s="491"/>
      <c r="CV320" s="491"/>
      <c r="CW320" s="491"/>
      <c r="CX320" s="491"/>
      <c r="CY320" s="491"/>
      <c r="CZ320" s="491"/>
      <c r="DA320" s="491"/>
    </row>
    <row r="321" spans="1:105" ht="12" customHeight="1" x14ac:dyDescent="0.25">
      <c r="A321" s="467" t="s">
        <v>276</v>
      </c>
      <c r="B321" s="467"/>
      <c r="C321" s="467"/>
      <c r="D321" s="467"/>
      <c r="E321" s="467"/>
      <c r="F321" s="467"/>
      <c r="G321" s="467"/>
      <c r="H321" s="492" t="s">
        <v>789</v>
      </c>
      <c r="I321" s="492"/>
      <c r="J321" s="492"/>
      <c r="K321" s="492"/>
      <c r="L321" s="492"/>
      <c r="M321" s="492"/>
      <c r="N321" s="492"/>
      <c r="O321" s="492"/>
      <c r="P321" s="492"/>
      <c r="Q321" s="492"/>
      <c r="R321" s="492"/>
      <c r="S321" s="492"/>
      <c r="T321" s="492"/>
      <c r="U321" s="492"/>
      <c r="V321" s="492"/>
      <c r="W321" s="492"/>
      <c r="X321" s="492"/>
      <c r="Y321" s="492"/>
      <c r="Z321" s="492"/>
      <c r="AA321" s="492"/>
      <c r="AB321" s="492"/>
      <c r="AC321" s="492"/>
      <c r="AD321" s="492"/>
      <c r="AE321" s="492"/>
      <c r="AF321" s="492"/>
      <c r="AG321" s="492"/>
      <c r="AH321" s="492"/>
      <c r="AI321" s="492"/>
      <c r="AJ321" s="492"/>
      <c r="AK321" s="492"/>
      <c r="AL321" s="492"/>
      <c r="AM321" s="492"/>
      <c r="AN321" s="492"/>
      <c r="AO321" s="492"/>
      <c r="AP321" s="492"/>
      <c r="AQ321" s="492"/>
      <c r="AR321" s="492"/>
      <c r="AS321" s="492"/>
      <c r="AT321" s="492"/>
      <c r="AU321" s="492"/>
      <c r="AV321" s="492"/>
      <c r="AW321" s="492"/>
      <c r="AX321" s="492"/>
      <c r="AY321" s="492"/>
      <c r="AZ321" s="492"/>
      <c r="BA321" s="492"/>
      <c r="BB321" s="492"/>
      <c r="BC321" s="492"/>
      <c r="BD321" s="471"/>
      <c r="BE321" s="471"/>
      <c r="BF321" s="471"/>
      <c r="BG321" s="471"/>
      <c r="BH321" s="471"/>
      <c r="BI321" s="471"/>
      <c r="BJ321" s="471"/>
      <c r="BK321" s="471"/>
      <c r="BL321" s="471"/>
      <c r="BM321" s="471"/>
      <c r="BN321" s="471"/>
      <c r="BO321" s="471"/>
      <c r="BP321" s="471"/>
      <c r="BQ321" s="471"/>
      <c r="BR321" s="471"/>
      <c r="BS321" s="471"/>
      <c r="BT321" s="471"/>
      <c r="BU321" s="471"/>
      <c r="BV321" s="471"/>
      <c r="BW321" s="471"/>
      <c r="BX321" s="471"/>
      <c r="BY321" s="471"/>
      <c r="BZ321" s="471"/>
      <c r="CA321" s="471"/>
      <c r="CB321" s="471"/>
      <c r="CC321" s="471"/>
      <c r="CD321" s="471"/>
      <c r="CE321" s="471"/>
      <c r="CF321" s="471"/>
      <c r="CG321" s="471"/>
      <c r="CH321" s="471"/>
      <c r="CI321" s="471"/>
      <c r="CJ321" s="472">
        <v>200000</v>
      </c>
      <c r="CK321" s="472"/>
      <c r="CL321" s="472"/>
      <c r="CM321" s="472"/>
      <c r="CN321" s="472"/>
      <c r="CO321" s="472"/>
      <c r="CP321" s="472"/>
      <c r="CQ321" s="472"/>
      <c r="CR321" s="472"/>
      <c r="CS321" s="472"/>
      <c r="CT321" s="472"/>
      <c r="CU321" s="472"/>
      <c r="CV321" s="472"/>
      <c r="CW321" s="472"/>
      <c r="CX321" s="472"/>
      <c r="CY321" s="472"/>
      <c r="CZ321" s="472"/>
      <c r="DA321" s="472"/>
    </row>
    <row r="322" spans="1:105" ht="12" customHeight="1" x14ac:dyDescent="0.25">
      <c r="A322" s="467" t="s">
        <v>284</v>
      </c>
      <c r="B322" s="467"/>
      <c r="C322" s="467"/>
      <c r="D322" s="467"/>
      <c r="E322" s="467"/>
      <c r="F322" s="467"/>
      <c r="G322" s="467"/>
      <c r="H322" s="492"/>
      <c r="I322" s="492"/>
      <c r="J322" s="492"/>
      <c r="K322" s="492"/>
      <c r="L322" s="492"/>
      <c r="M322" s="492"/>
      <c r="N322" s="492"/>
      <c r="O322" s="492"/>
      <c r="P322" s="492"/>
      <c r="Q322" s="492"/>
      <c r="R322" s="492"/>
      <c r="S322" s="492"/>
      <c r="T322" s="492"/>
      <c r="U322" s="492"/>
      <c r="V322" s="492"/>
      <c r="W322" s="492"/>
      <c r="X322" s="492"/>
      <c r="Y322" s="492"/>
      <c r="Z322" s="492"/>
      <c r="AA322" s="492"/>
      <c r="AB322" s="492"/>
      <c r="AC322" s="492"/>
      <c r="AD322" s="492"/>
      <c r="AE322" s="492"/>
      <c r="AF322" s="492"/>
      <c r="AG322" s="492"/>
      <c r="AH322" s="492"/>
      <c r="AI322" s="492"/>
      <c r="AJ322" s="492"/>
      <c r="AK322" s="492"/>
      <c r="AL322" s="492"/>
      <c r="AM322" s="492"/>
      <c r="AN322" s="492"/>
      <c r="AO322" s="492"/>
      <c r="AP322" s="492"/>
      <c r="AQ322" s="492"/>
      <c r="AR322" s="492"/>
      <c r="AS322" s="492"/>
      <c r="AT322" s="492"/>
      <c r="AU322" s="492"/>
      <c r="AV322" s="492"/>
      <c r="AW322" s="492"/>
      <c r="AX322" s="492"/>
      <c r="AY322" s="492"/>
      <c r="AZ322" s="492"/>
      <c r="BA322" s="492"/>
      <c r="BB322" s="492"/>
      <c r="BC322" s="492"/>
      <c r="BD322" s="471"/>
      <c r="BE322" s="471"/>
      <c r="BF322" s="471"/>
      <c r="BG322" s="471"/>
      <c r="BH322" s="471"/>
      <c r="BI322" s="471"/>
      <c r="BJ322" s="471"/>
      <c r="BK322" s="471"/>
      <c r="BL322" s="471"/>
      <c r="BM322" s="471"/>
      <c r="BN322" s="471"/>
      <c r="BO322" s="471"/>
      <c r="BP322" s="471"/>
      <c r="BQ322" s="471"/>
      <c r="BR322" s="471"/>
      <c r="BS322" s="471"/>
      <c r="BT322" s="471"/>
      <c r="BU322" s="471"/>
      <c r="BV322" s="471"/>
      <c r="BW322" s="471"/>
      <c r="BX322" s="471"/>
      <c r="BY322" s="471"/>
      <c r="BZ322" s="471"/>
      <c r="CA322" s="471"/>
      <c r="CB322" s="471"/>
      <c r="CC322" s="471"/>
      <c r="CD322" s="471"/>
      <c r="CE322" s="471"/>
      <c r="CF322" s="471"/>
      <c r="CG322" s="471"/>
      <c r="CH322" s="471"/>
      <c r="CI322" s="471"/>
      <c r="CJ322" s="472"/>
      <c r="CK322" s="472"/>
      <c r="CL322" s="472"/>
      <c r="CM322" s="472"/>
      <c r="CN322" s="472"/>
      <c r="CO322" s="472"/>
      <c r="CP322" s="472"/>
      <c r="CQ322" s="472"/>
      <c r="CR322" s="472"/>
      <c r="CS322" s="472"/>
      <c r="CT322" s="472"/>
      <c r="CU322" s="472"/>
      <c r="CV322" s="472"/>
      <c r="CW322" s="472"/>
      <c r="CX322" s="472"/>
      <c r="CY322" s="472"/>
      <c r="CZ322" s="472"/>
      <c r="DA322" s="472"/>
    </row>
    <row r="323" spans="1:105" ht="12" customHeight="1" x14ac:dyDescent="0.25">
      <c r="A323" s="467"/>
      <c r="B323" s="467"/>
      <c r="C323" s="467"/>
      <c r="D323" s="467"/>
      <c r="E323" s="467"/>
      <c r="F323" s="467"/>
      <c r="G323" s="467"/>
      <c r="H323" s="539" t="s">
        <v>164</v>
      </c>
      <c r="I323" s="539"/>
      <c r="J323" s="539"/>
      <c r="K323" s="539"/>
      <c r="L323" s="539"/>
      <c r="M323" s="539"/>
      <c r="N323" s="539"/>
      <c r="O323" s="539"/>
      <c r="P323" s="539"/>
      <c r="Q323" s="539"/>
      <c r="R323" s="539"/>
      <c r="S323" s="539"/>
      <c r="T323" s="539"/>
      <c r="U323" s="539"/>
      <c r="V323" s="539"/>
      <c r="W323" s="539"/>
      <c r="X323" s="539"/>
      <c r="Y323" s="539"/>
      <c r="Z323" s="539"/>
      <c r="AA323" s="539"/>
      <c r="AB323" s="539"/>
      <c r="AC323" s="539"/>
      <c r="AD323" s="539"/>
      <c r="AE323" s="539"/>
      <c r="AF323" s="539"/>
      <c r="AG323" s="539"/>
      <c r="AH323" s="539"/>
      <c r="AI323" s="539"/>
      <c r="AJ323" s="539"/>
      <c r="AK323" s="539"/>
      <c r="AL323" s="539"/>
      <c r="AM323" s="539"/>
      <c r="AN323" s="539"/>
      <c r="AO323" s="539"/>
      <c r="AP323" s="539"/>
      <c r="AQ323" s="539"/>
      <c r="AR323" s="539"/>
      <c r="AS323" s="539"/>
      <c r="AT323" s="539"/>
      <c r="AU323" s="539"/>
      <c r="AV323" s="539"/>
      <c r="AW323" s="539"/>
      <c r="AX323" s="539"/>
      <c r="AY323" s="539"/>
      <c r="AZ323" s="539"/>
      <c r="BA323" s="539"/>
      <c r="BB323" s="539"/>
      <c r="BC323" s="539"/>
      <c r="BD323" s="471"/>
      <c r="BE323" s="471"/>
      <c r="BF323" s="471"/>
      <c r="BG323" s="471"/>
      <c r="BH323" s="471"/>
      <c r="BI323" s="471"/>
      <c r="BJ323" s="471"/>
      <c r="BK323" s="471"/>
      <c r="BL323" s="471"/>
      <c r="BM323" s="471"/>
      <c r="BN323" s="471"/>
      <c r="BO323" s="471"/>
      <c r="BP323" s="471"/>
      <c r="BQ323" s="471"/>
      <c r="BR323" s="471"/>
      <c r="BS323" s="471"/>
      <c r="BT323" s="471"/>
      <c r="BU323" s="471"/>
      <c r="BV323" s="471"/>
      <c r="BW323" s="471"/>
      <c r="BX323" s="471"/>
      <c r="BY323" s="471"/>
      <c r="BZ323" s="471"/>
      <c r="CA323" s="471"/>
      <c r="CB323" s="471"/>
      <c r="CC323" s="471"/>
      <c r="CD323" s="471"/>
      <c r="CE323" s="471"/>
      <c r="CF323" s="471"/>
      <c r="CG323" s="471"/>
      <c r="CH323" s="471"/>
      <c r="CI323" s="471"/>
      <c r="CJ323" s="493">
        <f>SUM(CJ321:CJ322)</f>
        <v>200000</v>
      </c>
      <c r="CK323" s="493"/>
      <c r="CL323" s="493"/>
      <c r="CM323" s="493"/>
      <c r="CN323" s="493"/>
      <c r="CO323" s="493"/>
      <c r="CP323" s="493"/>
      <c r="CQ323" s="493"/>
      <c r="CR323" s="493"/>
      <c r="CS323" s="493"/>
      <c r="CT323" s="493"/>
      <c r="CU323" s="493"/>
      <c r="CV323" s="493"/>
      <c r="CW323" s="493"/>
      <c r="CX323" s="493"/>
      <c r="CY323" s="493"/>
      <c r="CZ323" s="493"/>
      <c r="DA323" s="493"/>
    </row>
    <row r="324" spans="1:105" ht="12" customHeight="1" x14ac:dyDescent="0.25">
      <c r="A324" s="163"/>
      <c r="B324" s="163"/>
      <c r="C324" s="163"/>
      <c r="D324" s="163"/>
      <c r="E324" s="163"/>
      <c r="F324" s="163"/>
      <c r="G324" s="163"/>
      <c r="H324" s="190"/>
      <c r="I324" s="190"/>
      <c r="J324" s="190"/>
      <c r="K324" s="190"/>
      <c r="L324" s="190"/>
      <c r="M324" s="190"/>
      <c r="N324" s="190"/>
      <c r="O324" s="190"/>
      <c r="P324" s="190"/>
      <c r="Q324" s="190"/>
      <c r="R324" s="190"/>
      <c r="S324" s="190"/>
      <c r="T324" s="190"/>
      <c r="U324" s="190"/>
      <c r="V324" s="190"/>
      <c r="W324" s="190"/>
      <c r="X324" s="190"/>
      <c r="Y324" s="190"/>
      <c r="Z324" s="190"/>
      <c r="AA324" s="190"/>
      <c r="AB324" s="190"/>
      <c r="AC324" s="190"/>
      <c r="AD324" s="190"/>
      <c r="AE324" s="190"/>
      <c r="AF324" s="190"/>
      <c r="AG324" s="190"/>
      <c r="AH324" s="190"/>
      <c r="AI324" s="190"/>
      <c r="AJ324" s="190"/>
      <c r="AK324" s="190"/>
      <c r="AL324" s="190"/>
      <c r="AM324" s="190"/>
      <c r="AN324" s="190"/>
      <c r="AO324" s="190"/>
      <c r="AP324" s="190"/>
      <c r="AQ324" s="190"/>
      <c r="AR324" s="190"/>
      <c r="AS324" s="190"/>
      <c r="AT324" s="190"/>
      <c r="AU324" s="190"/>
      <c r="AV324" s="190"/>
      <c r="AW324" s="190"/>
      <c r="AX324" s="190"/>
      <c r="AY324" s="190"/>
      <c r="AZ324" s="190"/>
      <c r="BA324" s="190"/>
      <c r="BB324" s="190"/>
      <c r="BC324" s="190"/>
      <c r="BD324" s="165"/>
      <c r="BE324" s="165"/>
      <c r="BF324" s="165"/>
      <c r="BG324" s="165"/>
      <c r="BH324" s="165"/>
      <c r="BI324" s="165"/>
      <c r="BJ324" s="165"/>
      <c r="BK324" s="165"/>
      <c r="BL324" s="165"/>
      <c r="BM324" s="165"/>
      <c r="BN324" s="165"/>
      <c r="BO324" s="165"/>
      <c r="BP324" s="165"/>
      <c r="BQ324" s="165"/>
      <c r="BR324" s="165"/>
      <c r="BS324" s="165"/>
      <c r="BT324" s="165"/>
      <c r="BU324" s="165"/>
      <c r="BV324" s="165"/>
      <c r="BW324" s="165"/>
      <c r="BX324" s="165"/>
      <c r="BY324" s="165"/>
      <c r="BZ324" s="165"/>
      <c r="CA324" s="165"/>
      <c r="CB324" s="165"/>
      <c r="CC324" s="165"/>
      <c r="CD324" s="165"/>
      <c r="CE324" s="165"/>
      <c r="CF324" s="165"/>
      <c r="CG324" s="165"/>
      <c r="CH324" s="165"/>
      <c r="CI324" s="165"/>
      <c r="CJ324" s="191"/>
      <c r="CK324" s="191"/>
      <c r="CL324" s="191"/>
      <c r="CM324" s="191"/>
      <c r="CN324" s="191"/>
      <c r="CO324" s="191"/>
      <c r="CP324" s="191"/>
      <c r="CQ324" s="191"/>
      <c r="CR324" s="191"/>
      <c r="CS324" s="191"/>
      <c r="CT324" s="191"/>
      <c r="CU324" s="191"/>
      <c r="CV324" s="191"/>
      <c r="CW324" s="191"/>
      <c r="CX324" s="191"/>
      <c r="CY324" s="191"/>
      <c r="CZ324" s="191"/>
      <c r="DA324" s="191"/>
    </row>
    <row r="326" spans="1:105" ht="12" customHeight="1" x14ac:dyDescent="0.25">
      <c r="A326" s="544" t="s">
        <v>628</v>
      </c>
      <c r="B326" s="544"/>
      <c r="C326" s="544"/>
      <c r="D326" s="544"/>
      <c r="E326" s="544"/>
      <c r="F326" s="544"/>
      <c r="G326" s="544"/>
      <c r="H326" s="544"/>
      <c r="I326" s="544"/>
      <c r="J326" s="544"/>
      <c r="K326" s="544"/>
      <c r="L326" s="544"/>
      <c r="M326" s="544"/>
      <c r="N326" s="544"/>
      <c r="O326" s="544"/>
      <c r="P326" s="544"/>
      <c r="Q326" s="544"/>
      <c r="R326" s="544"/>
      <c r="S326" s="544"/>
      <c r="T326" s="544"/>
      <c r="U326" s="544"/>
      <c r="V326" s="544"/>
      <c r="W326" s="544"/>
      <c r="X326" s="544"/>
      <c r="Y326" s="544"/>
      <c r="Z326" s="544"/>
      <c r="AA326" s="544"/>
      <c r="AB326" s="544"/>
      <c r="AC326" s="544"/>
      <c r="AD326" s="544"/>
      <c r="AE326" s="544"/>
      <c r="AF326" s="544"/>
      <c r="AG326" s="544"/>
      <c r="AH326" s="544"/>
      <c r="AI326" s="544"/>
      <c r="AJ326" s="544"/>
      <c r="AK326" s="544"/>
      <c r="AL326" s="544"/>
      <c r="AM326" s="544"/>
      <c r="AN326" s="544"/>
      <c r="AO326" s="544"/>
      <c r="AP326" s="544"/>
      <c r="AQ326" s="544"/>
      <c r="AR326" s="544"/>
      <c r="AS326" s="544"/>
      <c r="AT326" s="544"/>
      <c r="AU326" s="544"/>
      <c r="AV326" s="544"/>
      <c r="AW326" s="544"/>
      <c r="AX326" s="544"/>
      <c r="AY326" s="544"/>
      <c r="AZ326" s="544"/>
      <c r="BA326" s="544"/>
      <c r="BB326" s="544"/>
      <c r="BC326" s="544"/>
      <c r="BD326" s="544"/>
      <c r="BE326" s="544"/>
      <c r="BF326" s="544"/>
      <c r="BG326" s="544"/>
      <c r="BH326" s="544"/>
      <c r="BI326" s="544"/>
      <c r="BJ326" s="544"/>
      <c r="BK326" s="544"/>
      <c r="BL326" s="544"/>
      <c r="BM326" s="544"/>
      <c r="BN326" s="544"/>
      <c r="BO326" s="544"/>
      <c r="BP326" s="544"/>
      <c r="BQ326" s="544"/>
      <c r="BR326" s="544"/>
      <c r="BS326" s="544"/>
      <c r="BT326" s="544"/>
      <c r="BU326" s="544"/>
      <c r="BV326" s="544"/>
      <c r="BW326" s="544"/>
      <c r="BX326" s="544"/>
      <c r="BY326" s="544"/>
      <c r="BZ326" s="544"/>
      <c r="CA326" s="544"/>
      <c r="CB326" s="544"/>
      <c r="CC326" s="544"/>
      <c r="CD326" s="544"/>
      <c r="CE326" s="544"/>
      <c r="CF326" s="544"/>
      <c r="CG326" s="544"/>
      <c r="CH326" s="544"/>
      <c r="CI326" s="544"/>
      <c r="CJ326" s="544"/>
      <c r="CK326" s="544"/>
      <c r="CL326" s="544"/>
      <c r="CM326" s="544"/>
      <c r="CN326" s="544"/>
      <c r="CO326" s="544"/>
      <c r="CP326" s="544"/>
      <c r="CQ326" s="544"/>
      <c r="CR326" s="544"/>
      <c r="CS326" s="544"/>
      <c r="CT326" s="544"/>
      <c r="CU326" s="544"/>
      <c r="CV326" s="544"/>
      <c r="CW326" s="544"/>
      <c r="CX326" s="544"/>
      <c r="CY326" s="544"/>
      <c r="CZ326" s="544"/>
      <c r="DA326" s="544"/>
    </row>
    <row r="328" spans="1:105" ht="12" customHeight="1" x14ac:dyDescent="0.25">
      <c r="A328" s="478" t="s">
        <v>251</v>
      </c>
      <c r="B328" s="479"/>
      <c r="C328" s="479"/>
      <c r="D328" s="479"/>
      <c r="E328" s="479"/>
      <c r="F328" s="479"/>
      <c r="G328" s="480"/>
      <c r="H328" s="478" t="s">
        <v>303</v>
      </c>
      <c r="I328" s="479"/>
      <c r="J328" s="479"/>
      <c r="K328" s="479"/>
      <c r="L328" s="479"/>
      <c r="M328" s="479"/>
      <c r="N328" s="479"/>
      <c r="O328" s="479"/>
      <c r="P328" s="479"/>
      <c r="Q328" s="479"/>
      <c r="R328" s="479"/>
      <c r="S328" s="479"/>
      <c r="T328" s="479"/>
      <c r="U328" s="479"/>
      <c r="V328" s="479"/>
      <c r="W328" s="479"/>
      <c r="X328" s="479"/>
      <c r="Y328" s="479"/>
      <c r="Z328" s="479"/>
      <c r="AA328" s="479"/>
      <c r="AB328" s="479"/>
      <c r="AC328" s="479"/>
      <c r="AD328" s="479"/>
      <c r="AE328" s="479"/>
      <c r="AF328" s="479"/>
      <c r="AG328" s="479"/>
      <c r="AH328" s="479"/>
      <c r="AI328" s="479"/>
      <c r="AJ328" s="479"/>
      <c r="AK328" s="479"/>
      <c r="AL328" s="479"/>
      <c r="AM328" s="479"/>
      <c r="AN328" s="479"/>
      <c r="AO328" s="479"/>
      <c r="AP328" s="479"/>
      <c r="AQ328" s="479"/>
      <c r="AR328" s="479"/>
      <c r="AS328" s="479"/>
      <c r="AT328" s="479"/>
      <c r="AU328" s="479"/>
      <c r="AV328" s="479"/>
      <c r="AW328" s="479"/>
      <c r="AX328" s="479"/>
      <c r="AY328" s="479"/>
      <c r="AZ328" s="479"/>
      <c r="BA328" s="479"/>
      <c r="BB328" s="479"/>
      <c r="BC328" s="480"/>
      <c r="BD328" s="478" t="s">
        <v>325</v>
      </c>
      <c r="BE328" s="479"/>
      <c r="BF328" s="479"/>
      <c r="BG328" s="479"/>
      <c r="BH328" s="479"/>
      <c r="BI328" s="479"/>
      <c r="BJ328" s="479"/>
      <c r="BK328" s="479"/>
      <c r="BL328" s="479"/>
      <c r="BM328" s="479"/>
      <c r="BN328" s="479"/>
      <c r="BO328" s="479"/>
      <c r="BP328" s="479"/>
      <c r="BQ328" s="479"/>
      <c r="BR328" s="479"/>
      <c r="BS328" s="480"/>
      <c r="BT328" s="478" t="s">
        <v>335</v>
      </c>
      <c r="BU328" s="479"/>
      <c r="BV328" s="479"/>
      <c r="BW328" s="479"/>
      <c r="BX328" s="479"/>
      <c r="BY328" s="479"/>
      <c r="BZ328" s="479"/>
      <c r="CA328" s="479"/>
      <c r="CB328" s="479"/>
      <c r="CC328" s="479"/>
      <c r="CD328" s="479"/>
      <c r="CE328" s="479"/>
      <c r="CF328" s="479"/>
      <c r="CG328" s="479"/>
      <c r="CH328" s="479"/>
      <c r="CI328" s="480"/>
      <c r="CJ328" s="478" t="s">
        <v>336</v>
      </c>
      <c r="CK328" s="479"/>
      <c r="CL328" s="479"/>
      <c r="CM328" s="479"/>
      <c r="CN328" s="479"/>
      <c r="CO328" s="479"/>
      <c r="CP328" s="479"/>
      <c r="CQ328" s="479"/>
      <c r="CR328" s="479"/>
      <c r="CS328" s="479"/>
      <c r="CT328" s="479"/>
      <c r="CU328" s="479"/>
      <c r="CV328" s="479"/>
      <c r="CW328" s="479"/>
      <c r="CX328" s="479"/>
      <c r="CY328" s="479"/>
      <c r="CZ328" s="479"/>
      <c r="DA328" s="480"/>
    </row>
    <row r="329" spans="1:105" ht="12" customHeight="1" x14ac:dyDescent="0.25">
      <c r="A329" s="491"/>
      <c r="B329" s="491"/>
      <c r="C329" s="491"/>
      <c r="D329" s="491"/>
      <c r="E329" s="491"/>
      <c r="F329" s="491"/>
      <c r="G329" s="491"/>
      <c r="H329" s="491">
        <v>1</v>
      </c>
      <c r="I329" s="491"/>
      <c r="J329" s="491"/>
      <c r="K329" s="491"/>
      <c r="L329" s="491"/>
      <c r="M329" s="491"/>
      <c r="N329" s="491"/>
      <c r="O329" s="491"/>
      <c r="P329" s="491"/>
      <c r="Q329" s="491"/>
      <c r="R329" s="491"/>
      <c r="S329" s="491"/>
      <c r="T329" s="491"/>
      <c r="U329" s="491"/>
      <c r="V329" s="491"/>
      <c r="W329" s="491"/>
      <c r="X329" s="491"/>
      <c r="Y329" s="491"/>
      <c r="Z329" s="491"/>
      <c r="AA329" s="491"/>
      <c r="AB329" s="491"/>
      <c r="AC329" s="491"/>
      <c r="AD329" s="491"/>
      <c r="AE329" s="491"/>
      <c r="AF329" s="491"/>
      <c r="AG329" s="491"/>
      <c r="AH329" s="491"/>
      <c r="AI329" s="491"/>
      <c r="AJ329" s="491"/>
      <c r="AK329" s="491"/>
      <c r="AL329" s="491"/>
      <c r="AM329" s="491"/>
      <c r="AN329" s="491"/>
      <c r="AO329" s="491"/>
      <c r="AP329" s="491"/>
      <c r="AQ329" s="491"/>
      <c r="AR329" s="491"/>
      <c r="AS329" s="491"/>
      <c r="AT329" s="491"/>
      <c r="AU329" s="491"/>
      <c r="AV329" s="491"/>
      <c r="AW329" s="491"/>
      <c r="AX329" s="491"/>
      <c r="AY329" s="491"/>
      <c r="AZ329" s="491"/>
      <c r="BA329" s="491"/>
      <c r="BB329" s="491"/>
      <c r="BC329" s="491"/>
      <c r="BD329" s="491">
        <v>2</v>
      </c>
      <c r="BE329" s="491"/>
      <c r="BF329" s="491"/>
      <c r="BG329" s="491"/>
      <c r="BH329" s="491"/>
      <c r="BI329" s="491"/>
      <c r="BJ329" s="491"/>
      <c r="BK329" s="491"/>
      <c r="BL329" s="491"/>
      <c r="BM329" s="491"/>
      <c r="BN329" s="491"/>
      <c r="BO329" s="491"/>
      <c r="BP329" s="491"/>
      <c r="BQ329" s="491"/>
      <c r="BR329" s="491"/>
      <c r="BS329" s="491"/>
      <c r="BT329" s="491">
        <v>3</v>
      </c>
      <c r="BU329" s="491"/>
      <c r="BV329" s="491"/>
      <c r="BW329" s="491"/>
      <c r="BX329" s="491"/>
      <c r="BY329" s="491"/>
      <c r="BZ329" s="491"/>
      <c r="CA329" s="491"/>
      <c r="CB329" s="491"/>
      <c r="CC329" s="491"/>
      <c r="CD329" s="491"/>
      <c r="CE329" s="491"/>
      <c r="CF329" s="491"/>
      <c r="CG329" s="491"/>
      <c r="CH329" s="491"/>
      <c r="CI329" s="491"/>
      <c r="CJ329" s="491">
        <v>4</v>
      </c>
      <c r="CK329" s="491"/>
      <c r="CL329" s="491"/>
      <c r="CM329" s="491"/>
      <c r="CN329" s="491"/>
      <c r="CO329" s="491"/>
      <c r="CP329" s="491"/>
      <c r="CQ329" s="491"/>
      <c r="CR329" s="491"/>
      <c r="CS329" s="491"/>
      <c r="CT329" s="491"/>
      <c r="CU329" s="491"/>
      <c r="CV329" s="491"/>
      <c r="CW329" s="491"/>
      <c r="CX329" s="491"/>
      <c r="CY329" s="491"/>
      <c r="CZ329" s="491"/>
      <c r="DA329" s="491"/>
    </row>
    <row r="330" spans="1:105" ht="12" customHeight="1" x14ac:dyDescent="0.25">
      <c r="A330" s="467" t="s">
        <v>276</v>
      </c>
      <c r="B330" s="467"/>
      <c r="C330" s="467"/>
      <c r="D330" s="467"/>
      <c r="E330" s="467"/>
      <c r="F330" s="467"/>
      <c r="G330" s="467"/>
      <c r="H330" s="492" t="s">
        <v>700</v>
      </c>
      <c r="I330" s="492"/>
      <c r="J330" s="492"/>
      <c r="K330" s="492"/>
      <c r="L330" s="492"/>
      <c r="M330" s="492"/>
      <c r="N330" s="492"/>
      <c r="O330" s="492"/>
      <c r="P330" s="492"/>
      <c r="Q330" s="492"/>
      <c r="R330" s="492"/>
      <c r="S330" s="492"/>
      <c r="T330" s="492"/>
      <c r="U330" s="492"/>
      <c r="V330" s="492"/>
      <c r="W330" s="492"/>
      <c r="X330" s="492"/>
      <c r="Y330" s="492"/>
      <c r="Z330" s="492"/>
      <c r="AA330" s="492"/>
      <c r="AB330" s="492"/>
      <c r="AC330" s="492"/>
      <c r="AD330" s="492"/>
      <c r="AE330" s="492"/>
      <c r="AF330" s="492"/>
      <c r="AG330" s="492"/>
      <c r="AH330" s="492"/>
      <c r="AI330" s="492"/>
      <c r="AJ330" s="492"/>
      <c r="AK330" s="492"/>
      <c r="AL330" s="492"/>
      <c r="AM330" s="492"/>
      <c r="AN330" s="492"/>
      <c r="AO330" s="492"/>
      <c r="AP330" s="492"/>
      <c r="AQ330" s="492"/>
      <c r="AR330" s="492"/>
      <c r="AS330" s="492"/>
      <c r="AT330" s="492"/>
      <c r="AU330" s="492"/>
      <c r="AV330" s="492"/>
      <c r="AW330" s="492"/>
      <c r="AX330" s="492"/>
      <c r="AY330" s="492"/>
      <c r="AZ330" s="492"/>
      <c r="BA330" s="492"/>
      <c r="BB330" s="492"/>
      <c r="BC330" s="492"/>
      <c r="BD330" s="471">
        <v>1</v>
      </c>
      <c r="BE330" s="471"/>
      <c r="BF330" s="471"/>
      <c r="BG330" s="471"/>
      <c r="BH330" s="471"/>
      <c r="BI330" s="471"/>
      <c r="BJ330" s="471"/>
      <c r="BK330" s="471"/>
      <c r="BL330" s="471"/>
      <c r="BM330" s="471"/>
      <c r="BN330" s="471"/>
      <c r="BO330" s="471"/>
      <c r="BP330" s="471"/>
      <c r="BQ330" s="471"/>
      <c r="BR330" s="471"/>
      <c r="BS330" s="471"/>
      <c r="BT330" s="471"/>
      <c r="BU330" s="471"/>
      <c r="BV330" s="471"/>
      <c r="BW330" s="471"/>
      <c r="BX330" s="471"/>
      <c r="BY330" s="471"/>
      <c r="BZ330" s="471"/>
      <c r="CA330" s="471"/>
      <c r="CB330" s="471"/>
      <c r="CC330" s="471"/>
      <c r="CD330" s="471"/>
      <c r="CE330" s="471"/>
      <c r="CF330" s="471"/>
      <c r="CG330" s="471"/>
      <c r="CH330" s="471"/>
      <c r="CI330" s="471"/>
      <c r="CJ330" s="472">
        <v>100000</v>
      </c>
      <c r="CK330" s="472"/>
      <c r="CL330" s="472"/>
      <c r="CM330" s="472"/>
      <c r="CN330" s="472"/>
      <c r="CO330" s="472"/>
      <c r="CP330" s="472"/>
      <c r="CQ330" s="472"/>
      <c r="CR330" s="472"/>
      <c r="CS330" s="472"/>
      <c r="CT330" s="472"/>
      <c r="CU330" s="472"/>
      <c r="CV330" s="472"/>
      <c r="CW330" s="472"/>
      <c r="CX330" s="472"/>
      <c r="CY330" s="472"/>
      <c r="CZ330" s="472"/>
      <c r="DA330" s="472"/>
    </row>
    <row r="331" spans="1:105" ht="12" customHeight="1" x14ac:dyDescent="0.25">
      <c r="A331" s="467" t="s">
        <v>284</v>
      </c>
      <c r="B331" s="467"/>
      <c r="C331" s="467"/>
      <c r="D331" s="467"/>
      <c r="E331" s="467"/>
      <c r="F331" s="467"/>
      <c r="G331" s="467"/>
      <c r="H331" s="492" t="s">
        <v>788</v>
      </c>
      <c r="I331" s="492"/>
      <c r="J331" s="492"/>
      <c r="K331" s="492"/>
      <c r="L331" s="492"/>
      <c r="M331" s="492"/>
      <c r="N331" s="492"/>
      <c r="O331" s="492"/>
      <c r="P331" s="492"/>
      <c r="Q331" s="492"/>
      <c r="R331" s="492"/>
      <c r="S331" s="492"/>
      <c r="T331" s="492"/>
      <c r="U331" s="492"/>
      <c r="V331" s="492"/>
      <c r="W331" s="492"/>
      <c r="X331" s="492"/>
      <c r="Y331" s="492"/>
      <c r="Z331" s="492"/>
      <c r="AA331" s="492"/>
      <c r="AB331" s="492"/>
      <c r="AC331" s="492"/>
      <c r="AD331" s="492"/>
      <c r="AE331" s="492"/>
      <c r="AF331" s="492"/>
      <c r="AG331" s="492"/>
      <c r="AH331" s="492"/>
      <c r="AI331" s="492"/>
      <c r="AJ331" s="492"/>
      <c r="AK331" s="492"/>
      <c r="AL331" s="492"/>
      <c r="AM331" s="492"/>
      <c r="AN331" s="492"/>
      <c r="AO331" s="492"/>
      <c r="AP331" s="492"/>
      <c r="AQ331" s="492"/>
      <c r="AR331" s="492"/>
      <c r="AS331" s="492"/>
      <c r="AT331" s="492"/>
      <c r="AU331" s="492"/>
      <c r="AV331" s="492"/>
      <c r="AW331" s="492"/>
      <c r="AX331" s="492"/>
      <c r="AY331" s="492"/>
      <c r="AZ331" s="492"/>
      <c r="BA331" s="492"/>
      <c r="BB331" s="492"/>
      <c r="BC331" s="492"/>
      <c r="BD331" s="471">
        <v>1</v>
      </c>
      <c r="BE331" s="471"/>
      <c r="BF331" s="471"/>
      <c r="BG331" s="471"/>
      <c r="BH331" s="471"/>
      <c r="BI331" s="471"/>
      <c r="BJ331" s="471"/>
      <c r="BK331" s="471"/>
      <c r="BL331" s="471"/>
      <c r="BM331" s="471"/>
      <c r="BN331" s="471"/>
      <c r="BO331" s="471"/>
      <c r="BP331" s="471"/>
      <c r="BQ331" s="471"/>
      <c r="BR331" s="471"/>
      <c r="BS331" s="471"/>
      <c r="BT331" s="471"/>
      <c r="BU331" s="471"/>
      <c r="BV331" s="471"/>
      <c r="BW331" s="471"/>
      <c r="BX331" s="471"/>
      <c r="BY331" s="471"/>
      <c r="BZ331" s="471"/>
      <c r="CA331" s="471"/>
      <c r="CB331" s="471"/>
      <c r="CC331" s="471"/>
      <c r="CD331" s="471"/>
      <c r="CE331" s="471"/>
      <c r="CF331" s="471"/>
      <c r="CG331" s="471"/>
      <c r="CH331" s="471"/>
      <c r="CI331" s="471"/>
      <c r="CJ331" s="472">
        <v>155000</v>
      </c>
      <c r="CK331" s="472"/>
      <c r="CL331" s="472"/>
      <c r="CM331" s="472"/>
      <c r="CN331" s="472"/>
      <c r="CO331" s="472"/>
      <c r="CP331" s="472"/>
      <c r="CQ331" s="472"/>
      <c r="CR331" s="472"/>
      <c r="CS331" s="472"/>
      <c r="CT331" s="472"/>
      <c r="CU331" s="472"/>
      <c r="CV331" s="472"/>
      <c r="CW331" s="472"/>
      <c r="CX331" s="472"/>
      <c r="CY331" s="472"/>
      <c r="CZ331" s="472"/>
      <c r="DA331" s="472"/>
    </row>
    <row r="332" spans="1:105" ht="12" customHeight="1" x14ac:dyDescent="0.25">
      <c r="A332" s="467"/>
      <c r="B332" s="467"/>
      <c r="C332" s="467"/>
      <c r="D332" s="467"/>
      <c r="E332" s="467"/>
      <c r="F332" s="467"/>
      <c r="G332" s="467"/>
      <c r="H332" s="498" t="s">
        <v>261</v>
      </c>
      <c r="I332" s="498"/>
      <c r="J332" s="498"/>
      <c r="K332" s="498"/>
      <c r="L332" s="498"/>
      <c r="M332" s="498"/>
      <c r="N332" s="498"/>
      <c r="O332" s="498"/>
      <c r="P332" s="498"/>
      <c r="Q332" s="498"/>
      <c r="R332" s="498"/>
      <c r="S332" s="498"/>
      <c r="T332" s="498"/>
      <c r="U332" s="498"/>
      <c r="V332" s="498"/>
      <c r="W332" s="498"/>
      <c r="X332" s="498"/>
      <c r="Y332" s="498"/>
      <c r="Z332" s="498"/>
      <c r="AA332" s="498"/>
      <c r="AB332" s="498"/>
      <c r="AC332" s="498"/>
      <c r="AD332" s="498"/>
      <c r="AE332" s="498"/>
      <c r="AF332" s="498"/>
      <c r="AG332" s="498"/>
      <c r="AH332" s="498"/>
      <c r="AI332" s="498"/>
      <c r="AJ332" s="498"/>
      <c r="AK332" s="498"/>
      <c r="AL332" s="498"/>
      <c r="AM332" s="498"/>
      <c r="AN332" s="498"/>
      <c r="AO332" s="498"/>
      <c r="AP332" s="498"/>
      <c r="AQ332" s="498"/>
      <c r="AR332" s="498"/>
      <c r="AS332" s="498"/>
      <c r="AT332" s="498"/>
      <c r="AU332" s="498"/>
      <c r="AV332" s="498"/>
      <c r="AW332" s="498"/>
      <c r="AX332" s="498"/>
      <c r="AY332" s="498"/>
      <c r="AZ332" s="498"/>
      <c r="BA332" s="498"/>
      <c r="BB332" s="498"/>
      <c r="BC332" s="499"/>
      <c r="BD332" s="471"/>
      <c r="BE332" s="471"/>
      <c r="BF332" s="471"/>
      <c r="BG332" s="471"/>
      <c r="BH332" s="471"/>
      <c r="BI332" s="471"/>
      <c r="BJ332" s="471"/>
      <c r="BK332" s="471"/>
      <c r="BL332" s="471"/>
      <c r="BM332" s="471"/>
      <c r="BN332" s="471"/>
      <c r="BO332" s="471"/>
      <c r="BP332" s="471"/>
      <c r="BQ332" s="471"/>
      <c r="BR332" s="471"/>
      <c r="BS332" s="471"/>
      <c r="BT332" s="471" t="s">
        <v>7</v>
      </c>
      <c r="BU332" s="471"/>
      <c r="BV332" s="471"/>
      <c r="BW332" s="471"/>
      <c r="BX332" s="471"/>
      <c r="BY332" s="471"/>
      <c r="BZ332" s="471"/>
      <c r="CA332" s="471"/>
      <c r="CB332" s="471"/>
      <c r="CC332" s="471"/>
      <c r="CD332" s="471"/>
      <c r="CE332" s="471"/>
      <c r="CF332" s="471"/>
      <c r="CG332" s="471"/>
      <c r="CH332" s="471"/>
      <c r="CI332" s="471"/>
      <c r="CJ332" s="493">
        <f>CJ330+CJ331</f>
        <v>255000</v>
      </c>
      <c r="CK332" s="494"/>
      <c r="CL332" s="494"/>
      <c r="CM332" s="494"/>
      <c r="CN332" s="494"/>
      <c r="CO332" s="494"/>
      <c r="CP332" s="494"/>
      <c r="CQ332" s="494"/>
      <c r="CR332" s="494"/>
      <c r="CS332" s="494"/>
      <c r="CT332" s="494"/>
      <c r="CU332" s="494"/>
      <c r="CV332" s="494"/>
      <c r="CW332" s="494"/>
      <c r="CX332" s="494"/>
      <c r="CY332" s="494"/>
      <c r="CZ332" s="494"/>
      <c r="DA332" s="494"/>
    </row>
  </sheetData>
  <mergeCells count="1048">
    <mergeCell ref="A246:G246"/>
    <mergeCell ref="H246:BC246"/>
    <mergeCell ref="BD246:BS246"/>
    <mergeCell ref="BT246:CI246"/>
    <mergeCell ref="CJ246:DA246"/>
    <mergeCell ref="A271:G271"/>
    <mergeCell ref="H271:BC271"/>
    <mergeCell ref="BD271:BS271"/>
    <mergeCell ref="BT271:CI271"/>
    <mergeCell ref="CJ271:DA271"/>
    <mergeCell ref="CJ314:DA314"/>
    <mergeCell ref="A250:G250"/>
    <mergeCell ref="H250:BC250"/>
    <mergeCell ref="BD250:BS250"/>
    <mergeCell ref="BT250:CI250"/>
    <mergeCell ref="CJ250:DA250"/>
    <mergeCell ref="A249:G249"/>
    <mergeCell ref="BT272:CI272"/>
    <mergeCell ref="CJ272:DA272"/>
    <mergeCell ref="A314:G314"/>
    <mergeCell ref="H314:BC314"/>
    <mergeCell ref="BD314:BS314"/>
    <mergeCell ref="BT314:CI314"/>
    <mergeCell ref="BT292:CI292"/>
    <mergeCell ref="CJ292:DA292"/>
    <mergeCell ref="A288:G288"/>
    <mergeCell ref="H288:BC288"/>
    <mergeCell ref="BD288:BS288"/>
    <mergeCell ref="BT288:CI288"/>
    <mergeCell ref="CJ288:DA288"/>
    <mergeCell ref="A289:G289"/>
    <mergeCell ref="A264:G264"/>
    <mergeCell ref="H264:BC264"/>
    <mergeCell ref="BT265:CI265"/>
    <mergeCell ref="CJ265:DA265"/>
    <mergeCell ref="A266:G266"/>
    <mergeCell ref="H266:BC266"/>
    <mergeCell ref="BD266:BS266"/>
    <mergeCell ref="BT266:CI266"/>
    <mergeCell ref="CJ266:DA266"/>
    <mergeCell ref="BD268:BS268"/>
    <mergeCell ref="BT268:CI268"/>
    <mergeCell ref="CJ268:DA268"/>
    <mergeCell ref="A269:G269"/>
    <mergeCell ref="BD289:BS289"/>
    <mergeCell ref="BT289:CI289"/>
    <mergeCell ref="CJ289:DA289"/>
    <mergeCell ref="H269:BC269"/>
    <mergeCell ref="BD269:BS269"/>
    <mergeCell ref="BT269:CI269"/>
    <mergeCell ref="CJ269:DA269"/>
    <mergeCell ref="H279:BC279"/>
    <mergeCell ref="BD279:BS279"/>
    <mergeCell ref="BT279:CI279"/>
    <mergeCell ref="CJ279:DA279"/>
    <mergeCell ref="A280:G280"/>
    <mergeCell ref="H280:BC280"/>
    <mergeCell ref="BD280:BS280"/>
    <mergeCell ref="BT280:CI280"/>
    <mergeCell ref="CJ280:DA280"/>
    <mergeCell ref="A245:G245"/>
    <mergeCell ref="H245:BC245"/>
    <mergeCell ref="BD245:BS245"/>
    <mergeCell ref="BT245:CI245"/>
    <mergeCell ref="CJ245:DA245"/>
    <mergeCell ref="BD241:BS241"/>
    <mergeCell ref="BT241:CI241"/>
    <mergeCell ref="CJ241:DA241"/>
    <mergeCell ref="A331:G331"/>
    <mergeCell ref="H331:BC331"/>
    <mergeCell ref="BD331:BS331"/>
    <mergeCell ref="BT331:CI331"/>
    <mergeCell ref="CJ331:DA331"/>
    <mergeCell ref="A270:G270"/>
    <mergeCell ref="H270:BC270"/>
    <mergeCell ref="BD270:BS270"/>
    <mergeCell ref="BT270:CI270"/>
    <mergeCell ref="CJ270:DA270"/>
    <mergeCell ref="A326:DA326"/>
    <mergeCell ref="AP286:DA286"/>
    <mergeCell ref="A286:AO286"/>
    <mergeCell ref="X284:DA284"/>
    <mergeCell ref="AP277:DA277"/>
    <mergeCell ref="A277:AO277"/>
    <mergeCell ref="X275:DA275"/>
    <mergeCell ref="A272:G272"/>
    <mergeCell ref="H272:BC272"/>
    <mergeCell ref="H289:BC289"/>
    <mergeCell ref="BD264:BS264"/>
    <mergeCell ref="BT264:CI264"/>
    <mergeCell ref="H292:BC292"/>
    <mergeCell ref="BD292:BS292"/>
    <mergeCell ref="A248:G248"/>
    <mergeCell ref="H248:BC248"/>
    <mergeCell ref="BD248:BS248"/>
    <mergeCell ref="BT248:CI248"/>
    <mergeCell ref="CJ248:DA248"/>
    <mergeCell ref="A247:G247"/>
    <mergeCell ref="H247:BC247"/>
    <mergeCell ref="BD247:BS247"/>
    <mergeCell ref="BT247:CI247"/>
    <mergeCell ref="CJ247:DA247"/>
    <mergeCell ref="A267:G267"/>
    <mergeCell ref="H267:BC267"/>
    <mergeCell ref="BD267:BS267"/>
    <mergeCell ref="BT267:CI267"/>
    <mergeCell ref="CJ267:DA267"/>
    <mergeCell ref="CJ264:DA264"/>
    <mergeCell ref="A265:G265"/>
    <mergeCell ref="H265:BC265"/>
    <mergeCell ref="BD265:BS265"/>
    <mergeCell ref="H249:BC249"/>
    <mergeCell ref="BD249:BS249"/>
    <mergeCell ref="BT249:CI249"/>
    <mergeCell ref="CJ249:DA249"/>
    <mergeCell ref="BD263:BS263"/>
    <mergeCell ref="BT263:CI263"/>
    <mergeCell ref="CJ263:DA263"/>
    <mergeCell ref="A251:G251"/>
    <mergeCell ref="H251:BC251"/>
    <mergeCell ref="BD251:BS251"/>
    <mergeCell ref="BT251:CI251"/>
    <mergeCell ref="CJ251:DA251"/>
    <mergeCell ref="A252:G252"/>
    <mergeCell ref="A117:G117"/>
    <mergeCell ref="H117:BC117"/>
    <mergeCell ref="BD117:BS117"/>
    <mergeCell ref="BT117:CD117"/>
    <mergeCell ref="CE117:DA117"/>
    <mergeCell ref="A118:G118"/>
    <mergeCell ref="H118:BC118"/>
    <mergeCell ref="BD118:BS118"/>
    <mergeCell ref="BT118:CD118"/>
    <mergeCell ref="CE118:DA118"/>
    <mergeCell ref="A113:AO113"/>
    <mergeCell ref="BT136:CD136"/>
    <mergeCell ref="CE136:DA136"/>
    <mergeCell ref="A137:G137"/>
    <mergeCell ref="H137:BC137"/>
    <mergeCell ref="BD137:BS137"/>
    <mergeCell ref="BT137:CD137"/>
    <mergeCell ref="CE137:DA137"/>
    <mergeCell ref="AP113:DA113"/>
    <mergeCell ref="A115:G115"/>
    <mergeCell ref="H115:BC115"/>
    <mergeCell ref="BD115:BS115"/>
    <mergeCell ref="BT115:CD115"/>
    <mergeCell ref="CE115:DA115"/>
    <mergeCell ref="A116:G116"/>
    <mergeCell ref="H116:BC116"/>
    <mergeCell ref="BD116:BS116"/>
    <mergeCell ref="BT116:CD116"/>
    <mergeCell ref="CE116:DA116"/>
    <mergeCell ref="BD124:BS124"/>
    <mergeCell ref="BT124:CD124"/>
    <mergeCell ref="CE124:DA124"/>
    <mergeCell ref="BT97:CD97"/>
    <mergeCell ref="CE97:DA97"/>
    <mergeCell ref="A98:G98"/>
    <mergeCell ref="H98:BC98"/>
    <mergeCell ref="BD98:BS98"/>
    <mergeCell ref="BT98:CD98"/>
    <mergeCell ref="CE98:DA98"/>
    <mergeCell ref="H99:BC99"/>
    <mergeCell ref="BD99:BS99"/>
    <mergeCell ref="BT99:CD99"/>
    <mergeCell ref="A99:G99"/>
    <mergeCell ref="CE99:DA99"/>
    <mergeCell ref="A84:AO84"/>
    <mergeCell ref="AP84:DA84"/>
    <mergeCell ref="A86:G86"/>
    <mergeCell ref="H86:BC86"/>
    <mergeCell ref="BD86:BS86"/>
    <mergeCell ref="BT86:CD86"/>
    <mergeCell ref="CE86:DA86"/>
    <mergeCell ref="A87:G87"/>
    <mergeCell ref="H87:BC87"/>
    <mergeCell ref="BD87:BS87"/>
    <mergeCell ref="BT87:CD87"/>
    <mergeCell ref="CE87:DA87"/>
    <mergeCell ref="A88:G88"/>
    <mergeCell ref="H88:BC88"/>
    <mergeCell ref="BD88:BS88"/>
    <mergeCell ref="BT88:CD88"/>
    <mergeCell ref="CE88:DA88"/>
    <mergeCell ref="A89:G89"/>
    <mergeCell ref="H89:BC89"/>
    <mergeCell ref="BD89:BS89"/>
    <mergeCell ref="A109:G109"/>
    <mergeCell ref="H109:BC109"/>
    <mergeCell ref="BD109:BS109"/>
    <mergeCell ref="BT109:CD109"/>
    <mergeCell ref="CE109:DA109"/>
    <mergeCell ref="X111:DA111"/>
    <mergeCell ref="A100:G100"/>
    <mergeCell ref="H100:BC100"/>
    <mergeCell ref="BD100:BS100"/>
    <mergeCell ref="BT100:CD100"/>
    <mergeCell ref="CE100:DA100"/>
    <mergeCell ref="A108:G108"/>
    <mergeCell ref="H108:BC108"/>
    <mergeCell ref="BD108:BS108"/>
    <mergeCell ref="BT108:CD108"/>
    <mergeCell ref="CE108:DA108"/>
    <mergeCell ref="H106:BC106"/>
    <mergeCell ref="BD106:BS106"/>
    <mergeCell ref="BT106:CD106"/>
    <mergeCell ref="CE106:DA106"/>
    <mergeCell ref="A107:G107"/>
    <mergeCell ref="H107:BC107"/>
    <mergeCell ref="BD107:BS107"/>
    <mergeCell ref="BT107:CD107"/>
    <mergeCell ref="X102:DA102"/>
    <mergeCell ref="A104:AO104"/>
    <mergeCell ref="AP104:DA104"/>
    <mergeCell ref="A106:G106"/>
    <mergeCell ref="CE107:DA107"/>
    <mergeCell ref="X51:DA51"/>
    <mergeCell ref="A58:G58"/>
    <mergeCell ref="H58:BC58"/>
    <mergeCell ref="BD58:BS58"/>
    <mergeCell ref="BT58:CI58"/>
    <mergeCell ref="CJ58:DA58"/>
    <mergeCell ref="A57:G57"/>
    <mergeCell ref="H57:BC57"/>
    <mergeCell ref="BD57:BS57"/>
    <mergeCell ref="BT57:CI57"/>
    <mergeCell ref="CJ57:DA57"/>
    <mergeCell ref="A53:AO53"/>
    <mergeCell ref="AP53:DA53"/>
    <mergeCell ref="A55:G55"/>
    <mergeCell ref="H55:BC55"/>
    <mergeCell ref="BD55:BS55"/>
    <mergeCell ref="BT55:CI55"/>
    <mergeCell ref="CJ55:DA55"/>
    <mergeCell ref="A56:G56"/>
    <mergeCell ref="H56:BC56"/>
    <mergeCell ref="BD56:BS56"/>
    <mergeCell ref="BT56:CI56"/>
    <mergeCell ref="CJ56:DA56"/>
    <mergeCell ref="A80:DA80"/>
    <mergeCell ref="X82:DA82"/>
    <mergeCell ref="X93:DA93"/>
    <mergeCell ref="A95:AO95"/>
    <mergeCell ref="AP95:DA95"/>
    <mergeCell ref="A97:G97"/>
    <mergeCell ref="H97:BC97"/>
    <mergeCell ref="BD97:BS97"/>
    <mergeCell ref="H242:BC242"/>
    <mergeCell ref="BD242:BS242"/>
    <mergeCell ref="H243:BC243"/>
    <mergeCell ref="BD243:BS243"/>
    <mergeCell ref="H239:BC239"/>
    <mergeCell ref="BD239:BS239"/>
    <mergeCell ref="BT239:CI239"/>
    <mergeCell ref="CJ239:DA239"/>
    <mergeCell ref="A240:G240"/>
    <mergeCell ref="H240:BC240"/>
    <mergeCell ref="BD240:BS240"/>
    <mergeCell ref="BT240:CI240"/>
    <mergeCell ref="CJ240:DA240"/>
    <mergeCell ref="A242:G242"/>
    <mergeCell ref="BT242:CI242"/>
    <mergeCell ref="CJ242:DA242"/>
    <mergeCell ref="H237:BC237"/>
    <mergeCell ref="BD237:BS237"/>
    <mergeCell ref="A243:G243"/>
    <mergeCell ref="BT243:CI243"/>
    <mergeCell ref="CJ243:DA243"/>
    <mergeCell ref="A241:G241"/>
    <mergeCell ref="H241:BC241"/>
    <mergeCell ref="A239:G239"/>
    <mergeCell ref="A226:G226"/>
    <mergeCell ref="A225:G225"/>
    <mergeCell ref="H225:BC225"/>
    <mergeCell ref="BD225:BS225"/>
    <mergeCell ref="BT225:CI225"/>
    <mergeCell ref="CJ225:DA225"/>
    <mergeCell ref="BD226:BS226"/>
    <mergeCell ref="BT226:CI226"/>
    <mergeCell ref="CJ226:DA226"/>
    <mergeCell ref="BT237:CI237"/>
    <mergeCell ref="CJ237:DA237"/>
    <mergeCell ref="A238:G238"/>
    <mergeCell ref="H238:BC238"/>
    <mergeCell ref="BD238:BS238"/>
    <mergeCell ref="BT238:CI238"/>
    <mergeCell ref="CJ238:DA238"/>
    <mergeCell ref="A227:G227"/>
    <mergeCell ref="H227:BC227"/>
    <mergeCell ref="BD227:BS227"/>
    <mergeCell ref="BT227:CI227"/>
    <mergeCell ref="CJ227:DA227"/>
    <mergeCell ref="A236:G236"/>
    <mergeCell ref="H236:BC236"/>
    <mergeCell ref="BD236:BS236"/>
    <mergeCell ref="A237:G237"/>
    <mergeCell ref="BT236:CI236"/>
    <mergeCell ref="CJ236:DA236"/>
    <mergeCell ref="A231:DA231"/>
    <mergeCell ref="A233:G233"/>
    <mergeCell ref="H233:BS233"/>
    <mergeCell ref="BT233:CI233"/>
    <mergeCell ref="H214:BC214"/>
    <mergeCell ref="BD214:BS214"/>
    <mergeCell ref="BT214:CI214"/>
    <mergeCell ref="A217:G217"/>
    <mergeCell ref="H217:BC217"/>
    <mergeCell ref="BD217:BS217"/>
    <mergeCell ref="BT217:CI217"/>
    <mergeCell ref="CJ217:DA217"/>
    <mergeCell ref="A244:G244"/>
    <mergeCell ref="H244:BC244"/>
    <mergeCell ref="BD244:BS244"/>
    <mergeCell ref="BT244:CI244"/>
    <mergeCell ref="A215:G215"/>
    <mergeCell ref="H215:BC215"/>
    <mergeCell ref="BD215:BS215"/>
    <mergeCell ref="BT215:CI215"/>
    <mergeCell ref="CJ215:DA215"/>
    <mergeCell ref="A216:G216"/>
    <mergeCell ref="H216:BC216"/>
    <mergeCell ref="BD216:BS216"/>
    <mergeCell ref="BT216:CI216"/>
    <mergeCell ref="CJ216:DA216"/>
    <mergeCell ref="CJ234:DA234"/>
    <mergeCell ref="A235:G235"/>
    <mergeCell ref="CJ221:DA221"/>
    <mergeCell ref="A224:G224"/>
    <mergeCell ref="H224:BC224"/>
    <mergeCell ref="BD224:BS224"/>
    <mergeCell ref="BT224:CI224"/>
    <mergeCell ref="CJ224:DA224"/>
    <mergeCell ref="A222:G222"/>
    <mergeCell ref="CJ244:DA244"/>
    <mergeCell ref="A218:G218"/>
    <mergeCell ref="H218:BC218"/>
    <mergeCell ref="BD218:BS218"/>
    <mergeCell ref="BT218:CI218"/>
    <mergeCell ref="CJ218:DA218"/>
    <mergeCell ref="A219:G219"/>
    <mergeCell ref="H219:BC219"/>
    <mergeCell ref="BD219:BS219"/>
    <mergeCell ref="BT219:CI219"/>
    <mergeCell ref="CJ219:DA219"/>
    <mergeCell ref="H235:BC235"/>
    <mergeCell ref="BD235:BS235"/>
    <mergeCell ref="BT235:CI235"/>
    <mergeCell ref="CJ235:DA235"/>
    <mergeCell ref="H226:BC226"/>
    <mergeCell ref="CJ233:DA233"/>
    <mergeCell ref="A234:G234"/>
    <mergeCell ref="H234:BS234"/>
    <mergeCell ref="BT234:CI234"/>
    <mergeCell ref="A221:G221"/>
    <mergeCell ref="H221:BC221"/>
    <mergeCell ref="BD221:BS221"/>
    <mergeCell ref="BT221:CI221"/>
    <mergeCell ref="CJ220:DA220"/>
    <mergeCell ref="A228:G228"/>
    <mergeCell ref="H228:BC228"/>
    <mergeCell ref="BD228:BS228"/>
    <mergeCell ref="BT228:CI228"/>
    <mergeCell ref="CJ228:DA228"/>
    <mergeCell ref="BD223:BS223"/>
    <mergeCell ref="BT223:CI223"/>
    <mergeCell ref="CJ223:DA223"/>
    <mergeCell ref="H252:BS252"/>
    <mergeCell ref="BT252:CI252"/>
    <mergeCell ref="CJ252:DA252"/>
    <mergeCell ref="A254:DA254"/>
    <mergeCell ref="A260:G260"/>
    <mergeCell ref="H260:BC260"/>
    <mergeCell ref="BD260:BS260"/>
    <mergeCell ref="BT260:CI260"/>
    <mergeCell ref="CJ260:DA260"/>
    <mergeCell ref="X256:DA256"/>
    <mergeCell ref="A258:AO258"/>
    <mergeCell ref="AP258:DA258"/>
    <mergeCell ref="A273:G273"/>
    <mergeCell ref="H273:BC273"/>
    <mergeCell ref="BD273:BS273"/>
    <mergeCell ref="BT273:CI273"/>
    <mergeCell ref="CJ273:DA273"/>
    <mergeCell ref="A261:G261"/>
    <mergeCell ref="H261:BC261"/>
    <mergeCell ref="BD261:BS261"/>
    <mergeCell ref="BT261:CI261"/>
    <mergeCell ref="CJ261:DA261"/>
    <mergeCell ref="A262:G262"/>
    <mergeCell ref="H262:BC262"/>
    <mergeCell ref="BD262:BS262"/>
    <mergeCell ref="BT262:CI262"/>
    <mergeCell ref="CJ262:DA262"/>
    <mergeCell ref="A263:G263"/>
    <mergeCell ref="H263:BC263"/>
    <mergeCell ref="A268:G268"/>
    <mergeCell ref="H268:BC268"/>
    <mergeCell ref="BD272:BS272"/>
    <mergeCell ref="A211:G211"/>
    <mergeCell ref="H211:BC211"/>
    <mergeCell ref="BD211:BS211"/>
    <mergeCell ref="BT211:CI211"/>
    <mergeCell ref="CJ211:DA211"/>
    <mergeCell ref="A212:G212"/>
    <mergeCell ref="H212:BC212"/>
    <mergeCell ref="BD212:BS212"/>
    <mergeCell ref="BT212:CI212"/>
    <mergeCell ref="CJ212:DA212"/>
    <mergeCell ref="A213:G213"/>
    <mergeCell ref="H213:BC213"/>
    <mergeCell ref="BD213:BS213"/>
    <mergeCell ref="BT213:CI213"/>
    <mergeCell ref="CJ213:DA213"/>
    <mergeCell ref="A229:G229"/>
    <mergeCell ref="H229:BC229"/>
    <mergeCell ref="BD229:BS229"/>
    <mergeCell ref="BT229:CI229"/>
    <mergeCell ref="CJ229:DA229"/>
    <mergeCell ref="H222:BC222"/>
    <mergeCell ref="BD222:BS222"/>
    <mergeCell ref="BT222:CI222"/>
    <mergeCell ref="CJ222:DA222"/>
    <mergeCell ref="A223:G223"/>
    <mergeCell ref="H223:BC223"/>
    <mergeCell ref="CJ214:DA214"/>
    <mergeCell ref="A220:G220"/>
    <mergeCell ref="H220:BC220"/>
    <mergeCell ref="BD220:BS220"/>
    <mergeCell ref="BT220:CI220"/>
    <mergeCell ref="A214:G214"/>
    <mergeCell ref="A204:G204"/>
    <mergeCell ref="H204:BC204"/>
    <mergeCell ref="BD204:BS204"/>
    <mergeCell ref="BT204:CI204"/>
    <mergeCell ref="CJ204:DA204"/>
    <mergeCell ref="A208:DA208"/>
    <mergeCell ref="A210:G210"/>
    <mergeCell ref="H210:BC210"/>
    <mergeCell ref="BD210:BS210"/>
    <mergeCell ref="BT210:CI210"/>
    <mergeCell ref="CJ210:DA210"/>
    <mergeCell ref="A205:G205"/>
    <mergeCell ref="H205:BC205"/>
    <mergeCell ref="BD205:BS205"/>
    <mergeCell ref="BT205:CI205"/>
    <mergeCell ref="CJ205:DA205"/>
    <mergeCell ref="A206:G206"/>
    <mergeCell ref="H206:BC206"/>
    <mergeCell ref="BD206:BS206"/>
    <mergeCell ref="BT206:CI206"/>
    <mergeCell ref="CJ206:DA206"/>
    <mergeCell ref="A200:DA200"/>
    <mergeCell ref="A202:G202"/>
    <mergeCell ref="H202:BC202"/>
    <mergeCell ref="BD202:BS202"/>
    <mergeCell ref="BT202:CI202"/>
    <mergeCell ref="CJ202:DA202"/>
    <mergeCell ref="A197:G197"/>
    <mergeCell ref="H197:AO197"/>
    <mergeCell ref="AP197:BE197"/>
    <mergeCell ref="BF197:BU197"/>
    <mergeCell ref="BV197:CK197"/>
    <mergeCell ref="CL197:DA197"/>
    <mergeCell ref="A203:G203"/>
    <mergeCell ref="H203:BC203"/>
    <mergeCell ref="BD203:BS203"/>
    <mergeCell ref="BT203:CI203"/>
    <mergeCell ref="CJ203:DA203"/>
    <mergeCell ref="A191:G191"/>
    <mergeCell ref="H191:AO191"/>
    <mergeCell ref="AP191:BE191"/>
    <mergeCell ref="BF191:BU191"/>
    <mergeCell ref="BV191:CK191"/>
    <mergeCell ref="CL191:DA191"/>
    <mergeCell ref="A188:DA188"/>
    <mergeCell ref="A190:G190"/>
    <mergeCell ref="H190:AO190"/>
    <mergeCell ref="AP190:BE190"/>
    <mergeCell ref="BF190:BU190"/>
    <mergeCell ref="BV190:CK190"/>
    <mergeCell ref="CL190:DA190"/>
    <mergeCell ref="A196:G196"/>
    <mergeCell ref="H196:AO196"/>
    <mergeCell ref="AP196:BE196"/>
    <mergeCell ref="BF196:BU196"/>
    <mergeCell ref="BV196:CK196"/>
    <mergeCell ref="CL196:DA196"/>
    <mergeCell ref="A192:G192"/>
    <mergeCell ref="H192:AO192"/>
    <mergeCell ref="AP192:BE192"/>
    <mergeCell ref="BF192:BU192"/>
    <mergeCell ref="BV192:CK192"/>
    <mergeCell ref="CL192:DA192"/>
    <mergeCell ref="A195:G195"/>
    <mergeCell ref="H195:AO195"/>
    <mergeCell ref="AP195:BE195"/>
    <mergeCell ref="BF195:BU195"/>
    <mergeCell ref="BV195:CK195"/>
    <mergeCell ref="CL195:DA195"/>
    <mergeCell ref="A193:G193"/>
    <mergeCell ref="A184:G184"/>
    <mergeCell ref="H184:BC184"/>
    <mergeCell ref="BD184:BS184"/>
    <mergeCell ref="BT184:CI184"/>
    <mergeCell ref="CJ184:DA184"/>
    <mergeCell ref="A185:G185"/>
    <mergeCell ref="H185:BC185"/>
    <mergeCell ref="BD185:BS185"/>
    <mergeCell ref="BT185:CI185"/>
    <mergeCell ref="CJ185:DA185"/>
    <mergeCell ref="A186:G186"/>
    <mergeCell ref="H186:BC186"/>
    <mergeCell ref="BD186:BS186"/>
    <mergeCell ref="BT186:CI186"/>
    <mergeCell ref="CJ186:DA186"/>
    <mergeCell ref="CL177:DA177"/>
    <mergeCell ref="A175:G175"/>
    <mergeCell ref="H175:AO175"/>
    <mergeCell ref="AP175:BE175"/>
    <mergeCell ref="BF175:BU175"/>
    <mergeCell ref="BV175:CK175"/>
    <mergeCell ref="CL175:DA175"/>
    <mergeCell ref="A176:G176"/>
    <mergeCell ref="H176:AO176"/>
    <mergeCell ref="AP176:BE176"/>
    <mergeCell ref="BF176:BU176"/>
    <mergeCell ref="BV176:CK176"/>
    <mergeCell ref="CL176:DA176"/>
    <mergeCell ref="A181:DA181"/>
    <mergeCell ref="A183:G183"/>
    <mergeCell ref="H183:BC183"/>
    <mergeCell ref="BD183:BS183"/>
    <mergeCell ref="BT183:CI183"/>
    <mergeCell ref="CJ183:DA183"/>
    <mergeCell ref="A179:G179"/>
    <mergeCell ref="H179:AO179"/>
    <mergeCell ref="AP179:BE179"/>
    <mergeCell ref="BF179:BU179"/>
    <mergeCell ref="BV179:CK179"/>
    <mergeCell ref="CL179:DA179"/>
    <mergeCell ref="H173:AO173"/>
    <mergeCell ref="AP173:BE173"/>
    <mergeCell ref="BF173:BU173"/>
    <mergeCell ref="BV173:CK173"/>
    <mergeCell ref="CL173:DA173"/>
    <mergeCell ref="A164:DA164"/>
    <mergeCell ref="X166:DA166"/>
    <mergeCell ref="A168:AO168"/>
    <mergeCell ref="AP168:DA168"/>
    <mergeCell ref="A170:DA170"/>
    <mergeCell ref="A172:G172"/>
    <mergeCell ref="H172:AO172"/>
    <mergeCell ref="AP172:BE172"/>
    <mergeCell ref="BF172:BU172"/>
    <mergeCell ref="BV172:CK172"/>
    <mergeCell ref="A178:G178"/>
    <mergeCell ref="H178:AO178"/>
    <mergeCell ref="AP178:BE178"/>
    <mergeCell ref="BF178:BU178"/>
    <mergeCell ref="BV178:CK178"/>
    <mergeCell ref="CL178:DA178"/>
    <mergeCell ref="A174:G174"/>
    <mergeCell ref="H174:AO174"/>
    <mergeCell ref="AP174:BE174"/>
    <mergeCell ref="BF174:BU174"/>
    <mergeCell ref="BV174:CK174"/>
    <mergeCell ref="CL174:DA174"/>
    <mergeCell ref="A177:G177"/>
    <mergeCell ref="H177:AO177"/>
    <mergeCell ref="AP177:BE177"/>
    <mergeCell ref="BF177:BU177"/>
    <mergeCell ref="BV177:CK177"/>
    <mergeCell ref="A40:DA40"/>
    <mergeCell ref="X42:DA42"/>
    <mergeCell ref="A44:AO44"/>
    <mergeCell ref="AP44:DA44"/>
    <mergeCell ref="A46:G46"/>
    <mergeCell ref="H46:BC46"/>
    <mergeCell ref="BD46:BS46"/>
    <mergeCell ref="BT46:CI46"/>
    <mergeCell ref="CJ46:DA46"/>
    <mergeCell ref="A49:G49"/>
    <mergeCell ref="H49:BC49"/>
    <mergeCell ref="BD49:BS49"/>
    <mergeCell ref="BT49:CI49"/>
    <mergeCell ref="CJ49:DA49"/>
    <mergeCell ref="A47:G47"/>
    <mergeCell ref="H47:BC47"/>
    <mergeCell ref="BD47:BS47"/>
    <mergeCell ref="BT47:CI47"/>
    <mergeCell ref="CJ47:DA47"/>
    <mergeCell ref="A48:G48"/>
    <mergeCell ref="H48:BC48"/>
    <mergeCell ref="BD48:BS48"/>
    <mergeCell ref="BT48:CI48"/>
    <mergeCell ref="CJ48:DA48"/>
    <mergeCell ref="A35:F35"/>
    <mergeCell ref="H35:BV35"/>
    <mergeCell ref="BW35:CL35"/>
    <mergeCell ref="CM35:DA35"/>
    <mergeCell ref="A36:F36"/>
    <mergeCell ref="G36:BV36"/>
    <mergeCell ref="BW36:CL36"/>
    <mergeCell ref="CM36:DA36"/>
    <mergeCell ref="A33:F33"/>
    <mergeCell ref="H33:BV33"/>
    <mergeCell ref="BW33:CL33"/>
    <mergeCell ref="CM33:DA33"/>
    <mergeCell ref="A34:F34"/>
    <mergeCell ref="H34:BV34"/>
    <mergeCell ref="BW34:CL34"/>
    <mergeCell ref="CM34:DA34"/>
    <mergeCell ref="A38:DA38"/>
    <mergeCell ref="A31:F31"/>
    <mergeCell ref="H31:BV31"/>
    <mergeCell ref="BW31:CL31"/>
    <mergeCell ref="CM31:DA31"/>
    <mergeCell ref="A32:F32"/>
    <mergeCell ref="H32:BV32"/>
    <mergeCell ref="BW32:CL32"/>
    <mergeCell ref="CM32:DA32"/>
    <mergeCell ref="A28:F28"/>
    <mergeCell ref="H28:BV28"/>
    <mergeCell ref="BW28:CL28"/>
    <mergeCell ref="CM28:DA28"/>
    <mergeCell ref="A29:F30"/>
    <mergeCell ref="H29:BV29"/>
    <mergeCell ref="BW29:CL30"/>
    <mergeCell ref="CM29:DA30"/>
    <mergeCell ref="H30:BV30"/>
    <mergeCell ref="A22:F22"/>
    <mergeCell ref="G22:BV22"/>
    <mergeCell ref="BW22:CL22"/>
    <mergeCell ref="CM22:DA22"/>
    <mergeCell ref="A26:F26"/>
    <mergeCell ref="H26:BV26"/>
    <mergeCell ref="BW26:CL26"/>
    <mergeCell ref="CM26:DA26"/>
    <mergeCell ref="A27:F27"/>
    <mergeCell ref="H27:BV27"/>
    <mergeCell ref="BW27:CL27"/>
    <mergeCell ref="CM27:DA27"/>
    <mergeCell ref="A23:F23"/>
    <mergeCell ref="H23:BV23"/>
    <mergeCell ref="BW23:CL23"/>
    <mergeCell ref="CM23:DA23"/>
    <mergeCell ref="A24:F25"/>
    <mergeCell ref="H24:BV24"/>
    <mergeCell ref="BW24:CL25"/>
    <mergeCell ref="CM24:DA25"/>
    <mergeCell ref="H25:BV25"/>
    <mergeCell ref="A17:F17"/>
    <mergeCell ref="G17:AD17"/>
    <mergeCell ref="AE17:AY17"/>
    <mergeCell ref="AZ17:BQ17"/>
    <mergeCell ref="BR17:CI17"/>
    <mergeCell ref="CJ17:DA17"/>
    <mergeCell ref="A16:F16"/>
    <mergeCell ref="G16:AD16"/>
    <mergeCell ref="AE16:AY16"/>
    <mergeCell ref="AZ16:BQ16"/>
    <mergeCell ref="BR16:CI16"/>
    <mergeCell ref="CJ16:DA16"/>
    <mergeCell ref="A19:DA19"/>
    <mergeCell ref="A21:F21"/>
    <mergeCell ref="G21:BV21"/>
    <mergeCell ref="BW21:CL21"/>
    <mergeCell ref="CM21:DA21"/>
    <mergeCell ref="A11:DA11"/>
    <mergeCell ref="A13:F13"/>
    <mergeCell ref="G13:AD13"/>
    <mergeCell ref="AE13:AY13"/>
    <mergeCell ref="AZ13:BQ13"/>
    <mergeCell ref="BR13:CI13"/>
    <mergeCell ref="CJ13:DA13"/>
    <mergeCell ref="A9:F9"/>
    <mergeCell ref="G9:AD9"/>
    <mergeCell ref="AE9:BC9"/>
    <mergeCell ref="BD9:BS9"/>
    <mergeCell ref="BT9:CI9"/>
    <mergeCell ref="CJ9:DA9"/>
    <mergeCell ref="A15:F15"/>
    <mergeCell ref="G15:AD15"/>
    <mergeCell ref="AE15:AY15"/>
    <mergeCell ref="AZ15:BQ15"/>
    <mergeCell ref="BR15:CI15"/>
    <mergeCell ref="CJ15:DA15"/>
    <mergeCell ref="A14:F14"/>
    <mergeCell ref="G14:AD14"/>
    <mergeCell ref="AE14:AY14"/>
    <mergeCell ref="AZ14:BQ14"/>
    <mergeCell ref="BR14:CI14"/>
    <mergeCell ref="CJ14:DA14"/>
    <mergeCell ref="A5:F5"/>
    <mergeCell ref="G5:AD5"/>
    <mergeCell ref="AE5:BC5"/>
    <mergeCell ref="BD5:BS5"/>
    <mergeCell ref="BT5:CI5"/>
    <mergeCell ref="CJ5:DA5"/>
    <mergeCell ref="A2:DA2"/>
    <mergeCell ref="A4:F4"/>
    <mergeCell ref="G4:AD4"/>
    <mergeCell ref="AE4:BC4"/>
    <mergeCell ref="BD4:BS4"/>
    <mergeCell ref="BT4:CI4"/>
    <mergeCell ref="CJ4:DA4"/>
    <mergeCell ref="A8:F8"/>
    <mergeCell ref="G8:AD8"/>
    <mergeCell ref="AE8:BC8"/>
    <mergeCell ref="BD8:BS8"/>
    <mergeCell ref="BT8:CI8"/>
    <mergeCell ref="CJ8:DA8"/>
    <mergeCell ref="A6:F6"/>
    <mergeCell ref="G6:AD6"/>
    <mergeCell ref="AE6:BC6"/>
    <mergeCell ref="BD6:BS6"/>
    <mergeCell ref="BT6:CI6"/>
    <mergeCell ref="CJ6:DA6"/>
    <mergeCell ref="A7:F7"/>
    <mergeCell ref="G7:AD7"/>
    <mergeCell ref="AE7:BC7"/>
    <mergeCell ref="BD7:BS7"/>
    <mergeCell ref="BT7:CI7"/>
    <mergeCell ref="CJ7:DA7"/>
    <mergeCell ref="BT89:CD89"/>
    <mergeCell ref="CE89:DA89"/>
    <mergeCell ref="A194:G194"/>
    <mergeCell ref="H194:AO194"/>
    <mergeCell ref="AP194:BE194"/>
    <mergeCell ref="BF194:BU194"/>
    <mergeCell ref="BV194:CK194"/>
    <mergeCell ref="CL194:DA194"/>
    <mergeCell ref="A90:G90"/>
    <mergeCell ref="H90:BC90"/>
    <mergeCell ref="BD90:BS90"/>
    <mergeCell ref="BT90:CD90"/>
    <mergeCell ref="CE90:DA90"/>
    <mergeCell ref="A91:G91"/>
    <mergeCell ref="H91:BC91"/>
    <mergeCell ref="BD91:BS91"/>
    <mergeCell ref="BT91:CD91"/>
    <mergeCell ref="CE91:DA91"/>
    <mergeCell ref="A139:DA139"/>
    <mergeCell ref="X141:DA141"/>
    <mergeCell ref="A143:AO143"/>
    <mergeCell ref="A151:DA151"/>
    <mergeCell ref="X153:DA153"/>
    <mergeCell ref="A155:AO155"/>
    <mergeCell ref="AP155:DA155"/>
    <mergeCell ref="A157:G157"/>
    <mergeCell ref="H157:BC157"/>
    <mergeCell ref="BD157:BS157"/>
    <mergeCell ref="BT157:CI157"/>
    <mergeCell ref="X120:DA120"/>
    <mergeCell ref="A122:AO122"/>
    <mergeCell ref="AP122:DA122"/>
    <mergeCell ref="A68:G68"/>
    <mergeCell ref="H68:BC68"/>
    <mergeCell ref="BD68:BS68"/>
    <mergeCell ref="BT68:CI68"/>
    <mergeCell ref="CJ68:DA68"/>
    <mergeCell ref="A67:G67"/>
    <mergeCell ref="H67:BC67"/>
    <mergeCell ref="BD67:BS67"/>
    <mergeCell ref="BT67:CI67"/>
    <mergeCell ref="CJ67:DA67"/>
    <mergeCell ref="X60:DA60"/>
    <mergeCell ref="A62:AO62"/>
    <mergeCell ref="AP62:DA62"/>
    <mergeCell ref="A64:G64"/>
    <mergeCell ref="H64:BC64"/>
    <mergeCell ref="BD64:BS64"/>
    <mergeCell ref="BT64:CI64"/>
    <mergeCell ref="CJ64:DA64"/>
    <mergeCell ref="A65:G65"/>
    <mergeCell ref="H65:BC65"/>
    <mergeCell ref="BD65:BS65"/>
    <mergeCell ref="BT65:CI65"/>
    <mergeCell ref="CJ65:DA65"/>
    <mergeCell ref="A66:G66"/>
    <mergeCell ref="H66:BC66"/>
    <mergeCell ref="BD66:BS66"/>
    <mergeCell ref="BT66:CI66"/>
    <mergeCell ref="CJ66:DA66"/>
    <mergeCell ref="A76:G76"/>
    <mergeCell ref="H76:BC76"/>
    <mergeCell ref="BD76:BS76"/>
    <mergeCell ref="BT76:CI76"/>
    <mergeCell ref="CJ76:DA76"/>
    <mergeCell ref="A78:G78"/>
    <mergeCell ref="H78:BC78"/>
    <mergeCell ref="BD78:BS78"/>
    <mergeCell ref="BT78:CI78"/>
    <mergeCell ref="CJ78:DA78"/>
    <mergeCell ref="A77:G77"/>
    <mergeCell ref="H77:BC77"/>
    <mergeCell ref="BD77:BS77"/>
    <mergeCell ref="BT77:CI77"/>
    <mergeCell ref="CJ77:DA77"/>
    <mergeCell ref="X70:DA70"/>
    <mergeCell ref="A72:AO72"/>
    <mergeCell ref="AP72:DA72"/>
    <mergeCell ref="A74:G74"/>
    <mergeCell ref="H74:BC74"/>
    <mergeCell ref="BD74:BS74"/>
    <mergeCell ref="BT74:CI74"/>
    <mergeCell ref="CJ74:DA74"/>
    <mergeCell ref="A75:G75"/>
    <mergeCell ref="H75:BC75"/>
    <mergeCell ref="BD75:BS75"/>
    <mergeCell ref="BT75:CI75"/>
    <mergeCell ref="CJ75:DA75"/>
    <mergeCell ref="A124:G124"/>
    <mergeCell ref="H124:BC124"/>
    <mergeCell ref="A146:G146"/>
    <mergeCell ref="H146:BC146"/>
    <mergeCell ref="BD146:BS146"/>
    <mergeCell ref="BT146:CI146"/>
    <mergeCell ref="CJ146:DA146"/>
    <mergeCell ref="A147:G147"/>
    <mergeCell ref="H147:BC147"/>
    <mergeCell ref="BD147:BS147"/>
    <mergeCell ref="BT147:CI147"/>
    <mergeCell ref="CJ147:DA147"/>
    <mergeCell ref="CJ157:DA157"/>
    <mergeCell ref="A158:G158"/>
    <mergeCell ref="H158:BC158"/>
    <mergeCell ref="BD158:BS158"/>
    <mergeCell ref="BT158:CI158"/>
    <mergeCell ref="CJ158:DA158"/>
    <mergeCell ref="A125:G125"/>
    <mergeCell ref="H125:BC125"/>
    <mergeCell ref="BD125:BS125"/>
    <mergeCell ref="BT125:CD125"/>
    <mergeCell ref="CE125:DA125"/>
    <mergeCell ref="A145:G145"/>
    <mergeCell ref="H145:BC145"/>
    <mergeCell ref="BD145:BS145"/>
    <mergeCell ref="BT128:CD128"/>
    <mergeCell ref="CE128:DA128"/>
    <mergeCell ref="A128:G128"/>
    <mergeCell ref="H128:BC128"/>
    <mergeCell ref="BD128:BS128"/>
    <mergeCell ref="A126:G126"/>
    <mergeCell ref="H126:BC126"/>
    <mergeCell ref="BD126:BS126"/>
    <mergeCell ref="BT126:CD126"/>
    <mergeCell ref="CE126:DA126"/>
    <mergeCell ref="AP143:DA143"/>
    <mergeCell ref="BT145:CI145"/>
    <mergeCell ref="CJ145:DA145"/>
    <mergeCell ref="X130:DA130"/>
    <mergeCell ref="A132:AO132"/>
    <mergeCell ref="AP132:DA132"/>
    <mergeCell ref="A134:G134"/>
    <mergeCell ref="H134:BC134"/>
    <mergeCell ref="BD134:BS134"/>
    <mergeCell ref="BT134:CD134"/>
    <mergeCell ref="CE134:DA134"/>
    <mergeCell ref="A135:G135"/>
    <mergeCell ref="H135:BC135"/>
    <mergeCell ref="BD135:BS135"/>
    <mergeCell ref="BT135:CD135"/>
    <mergeCell ref="CE135:DA135"/>
    <mergeCell ref="A136:G136"/>
    <mergeCell ref="H136:BC136"/>
    <mergeCell ref="BD136:BS136"/>
    <mergeCell ref="CL172:DA172"/>
    <mergeCell ref="A173:G173"/>
    <mergeCell ref="A161:G161"/>
    <mergeCell ref="H161:BC161"/>
    <mergeCell ref="BD161:BS161"/>
    <mergeCell ref="BT161:CI161"/>
    <mergeCell ref="CJ161:DA161"/>
    <mergeCell ref="A148:G148"/>
    <mergeCell ref="H148:BC148"/>
    <mergeCell ref="BD148:BS148"/>
    <mergeCell ref="BT148:CI148"/>
    <mergeCell ref="CJ148:DA148"/>
    <mergeCell ref="A149:G149"/>
    <mergeCell ref="H149:BC149"/>
    <mergeCell ref="BD149:BS149"/>
    <mergeCell ref="BT149:CI149"/>
    <mergeCell ref="CJ149:DA149"/>
    <mergeCell ref="BD159:BS159"/>
    <mergeCell ref="BT159:CI159"/>
    <mergeCell ref="CJ159:DA159"/>
    <mergeCell ref="A160:G160"/>
    <mergeCell ref="H160:BC160"/>
    <mergeCell ref="BD160:BS160"/>
    <mergeCell ref="BT160:CI160"/>
    <mergeCell ref="CJ160:DA160"/>
    <mergeCell ref="A159:G159"/>
    <mergeCell ref="H159:BC159"/>
    <mergeCell ref="X295:DA295"/>
    <mergeCell ref="A297:AO297"/>
    <mergeCell ref="AP297:DA297"/>
    <mergeCell ref="A299:DA299"/>
    <mergeCell ref="A290:G290"/>
    <mergeCell ref="H290:BC290"/>
    <mergeCell ref="BD290:BS290"/>
    <mergeCell ref="BT290:CI290"/>
    <mergeCell ref="CJ290:DA290"/>
    <mergeCell ref="A293:G293"/>
    <mergeCell ref="H293:BC293"/>
    <mergeCell ref="BD293:BS293"/>
    <mergeCell ref="BT293:CI293"/>
    <mergeCell ref="CJ293:DA293"/>
    <mergeCell ref="A291:G291"/>
    <mergeCell ref="H291:BC291"/>
    <mergeCell ref="A162:G162"/>
    <mergeCell ref="H162:BC162"/>
    <mergeCell ref="BD162:BS162"/>
    <mergeCell ref="BT162:CI162"/>
    <mergeCell ref="CJ162:DA162"/>
    <mergeCell ref="A281:G281"/>
    <mergeCell ref="H281:BC281"/>
    <mergeCell ref="BD281:BS281"/>
    <mergeCell ref="BT281:CI281"/>
    <mergeCell ref="CJ281:DA281"/>
    <mergeCell ref="A282:G282"/>
    <mergeCell ref="H282:BC282"/>
    <mergeCell ref="BD282:BS282"/>
    <mergeCell ref="BT282:CI282"/>
    <mergeCell ref="CJ282:DA282"/>
    <mergeCell ref="A279:G279"/>
    <mergeCell ref="H305:AO305"/>
    <mergeCell ref="AP305:BE305"/>
    <mergeCell ref="BF305:BU305"/>
    <mergeCell ref="BV305:CK305"/>
    <mergeCell ref="CL305:DA305"/>
    <mergeCell ref="A301:G301"/>
    <mergeCell ref="A302:G302"/>
    <mergeCell ref="H301:AO301"/>
    <mergeCell ref="AP301:BE301"/>
    <mergeCell ref="BF301:BU301"/>
    <mergeCell ref="BV301:CK301"/>
    <mergeCell ref="CL301:DA301"/>
    <mergeCell ref="H302:AO302"/>
    <mergeCell ref="AP302:BE302"/>
    <mergeCell ref="BF302:BU302"/>
    <mergeCell ref="BV302:CK302"/>
    <mergeCell ref="CL302:DA302"/>
    <mergeCell ref="A303:G303"/>
    <mergeCell ref="H303:AO303"/>
    <mergeCell ref="AP303:BE303"/>
    <mergeCell ref="BF303:BU303"/>
    <mergeCell ref="BV303:CK303"/>
    <mergeCell ref="CL303:DA303"/>
    <mergeCell ref="A304:G304"/>
    <mergeCell ref="H304:AO304"/>
    <mergeCell ref="AP304:BE304"/>
    <mergeCell ref="BF304:BU304"/>
    <mergeCell ref="BV304:CK304"/>
    <mergeCell ref="CL304:DA304"/>
    <mergeCell ref="A305:G305"/>
    <mergeCell ref="BD310:BS310"/>
    <mergeCell ref="BT310:CI310"/>
    <mergeCell ref="CJ310:DA310"/>
    <mergeCell ref="H311:BC311"/>
    <mergeCell ref="BD311:BS311"/>
    <mergeCell ref="BT311:CI311"/>
    <mergeCell ref="CJ311:DA311"/>
    <mergeCell ref="A332:G332"/>
    <mergeCell ref="H332:BC332"/>
    <mergeCell ref="BD332:BS332"/>
    <mergeCell ref="BT332:CI332"/>
    <mergeCell ref="CJ332:DA332"/>
    <mergeCell ref="A330:G330"/>
    <mergeCell ref="H330:BC330"/>
    <mergeCell ref="BD330:BS330"/>
    <mergeCell ref="BT330:CI330"/>
    <mergeCell ref="CJ330:DA330"/>
    <mergeCell ref="A328:G328"/>
    <mergeCell ref="H328:BC328"/>
    <mergeCell ref="BD328:BS328"/>
    <mergeCell ref="BT328:CI328"/>
    <mergeCell ref="CJ328:DA328"/>
    <mergeCell ref="A329:G329"/>
    <mergeCell ref="H329:BC329"/>
    <mergeCell ref="BD329:BS329"/>
    <mergeCell ref="BT329:CI329"/>
    <mergeCell ref="CJ329:DA329"/>
    <mergeCell ref="BD309:BS309"/>
    <mergeCell ref="BT309:CI309"/>
    <mergeCell ref="CJ309:DA309"/>
    <mergeCell ref="A310:G310"/>
    <mergeCell ref="A311:G311"/>
    <mergeCell ref="A323:G323"/>
    <mergeCell ref="H323:BC323"/>
    <mergeCell ref="BD323:BS323"/>
    <mergeCell ref="BT323:CI323"/>
    <mergeCell ref="CJ323:DA323"/>
    <mergeCell ref="A320:G320"/>
    <mergeCell ref="H320:BC320"/>
    <mergeCell ref="BD320:BS320"/>
    <mergeCell ref="BT320:CI320"/>
    <mergeCell ref="CJ320:DA320"/>
    <mergeCell ref="A321:G321"/>
    <mergeCell ref="H321:BC321"/>
    <mergeCell ref="BD321:BS321"/>
    <mergeCell ref="BT321:CI321"/>
    <mergeCell ref="CJ321:DA321"/>
    <mergeCell ref="A317:DA317"/>
    <mergeCell ref="A319:G319"/>
    <mergeCell ref="H319:BC319"/>
    <mergeCell ref="BD319:BS319"/>
    <mergeCell ref="BT319:CI319"/>
    <mergeCell ref="CJ319:DA319"/>
    <mergeCell ref="A313:G313"/>
    <mergeCell ref="H313:BC313"/>
    <mergeCell ref="BD313:BS313"/>
    <mergeCell ref="BT313:CI313"/>
    <mergeCell ref="CJ313:DA313"/>
    <mergeCell ref="H310:BC310"/>
    <mergeCell ref="H193:AO193"/>
    <mergeCell ref="AP193:BE193"/>
    <mergeCell ref="BF193:BU193"/>
    <mergeCell ref="BV193:CK193"/>
    <mergeCell ref="CL193:DA193"/>
    <mergeCell ref="A322:G322"/>
    <mergeCell ref="H322:BC322"/>
    <mergeCell ref="BD322:BS322"/>
    <mergeCell ref="BT322:CI322"/>
    <mergeCell ref="CJ322:DA322"/>
    <mergeCell ref="A127:G127"/>
    <mergeCell ref="H127:BC127"/>
    <mergeCell ref="BD127:BS127"/>
    <mergeCell ref="BT127:CD127"/>
    <mergeCell ref="CE127:DA127"/>
    <mergeCell ref="A315:G315"/>
    <mergeCell ref="H315:BC315"/>
    <mergeCell ref="BD315:BS315"/>
    <mergeCell ref="BT315:CI315"/>
    <mergeCell ref="CJ315:DA315"/>
    <mergeCell ref="A312:G312"/>
    <mergeCell ref="H312:BC312"/>
    <mergeCell ref="BD312:BS312"/>
    <mergeCell ref="BT312:CI312"/>
    <mergeCell ref="CJ312:DA312"/>
    <mergeCell ref="BD291:BS291"/>
    <mergeCell ref="BT291:CI291"/>
    <mergeCell ref="CJ291:DA291"/>
    <mergeCell ref="A292:G292"/>
    <mergeCell ref="A307:DA307"/>
    <mergeCell ref="A309:G309"/>
    <mergeCell ref="H309:BC309"/>
  </mergeCells>
  <pageMargins left="0.39370078740157483" right="0.31496062992125984" top="0.59055118110236227" bottom="0.39370078740157483" header="0.19685039370078741" footer="0.19685039370078741"/>
  <pageSetup paperSize="9" scale="96" orientation="portrait" r:id="rId1"/>
  <headerFooter alignWithMargins="0"/>
  <rowBreaks count="3" manualBreakCount="3">
    <brk id="39" max="104" man="1"/>
    <brk id="163" max="104" man="1"/>
    <brk id="230" max="10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9"/>
  <sheetViews>
    <sheetView tabSelected="1" zoomScale="70" zoomScaleNormal="70" workbookViewId="0">
      <selection activeCell="D6" sqref="D6"/>
    </sheetView>
  </sheetViews>
  <sheetFormatPr defaultRowHeight="14.4" x14ac:dyDescent="0.3"/>
  <cols>
    <col min="1" max="1" width="21.6640625" customWidth="1"/>
    <col min="2" max="2" width="12.109375" style="153" customWidth="1"/>
    <col min="3" max="3" width="11.5546875" customWidth="1"/>
    <col min="4" max="4" width="32.6640625" customWidth="1"/>
    <col min="5" max="5" width="14.6640625" style="180" customWidth="1"/>
  </cols>
  <sheetData>
    <row r="1" spans="1:5" x14ac:dyDescent="0.3">
      <c r="A1" s="572" t="s">
        <v>775</v>
      </c>
      <c r="B1" s="573"/>
      <c r="C1" s="573"/>
      <c r="D1" s="573"/>
      <c r="E1" s="573"/>
    </row>
    <row r="2" spans="1:5" x14ac:dyDescent="0.3">
      <c r="E2" s="174" t="s">
        <v>141</v>
      </c>
    </row>
    <row r="3" spans="1:5" ht="31.2" x14ac:dyDescent="0.3">
      <c r="A3" s="118" t="s">
        <v>337</v>
      </c>
      <c r="B3" s="120" t="s">
        <v>362</v>
      </c>
      <c r="C3" s="120" t="s">
        <v>338</v>
      </c>
      <c r="D3" s="120" t="s">
        <v>339</v>
      </c>
      <c r="E3" s="175" t="s">
        <v>47</v>
      </c>
    </row>
    <row r="4" spans="1:5" ht="69" x14ac:dyDescent="0.3">
      <c r="A4" s="120" t="s">
        <v>340</v>
      </c>
      <c r="B4" s="119"/>
      <c r="C4" s="119"/>
      <c r="D4" s="119"/>
      <c r="E4" s="161">
        <f>E5+E8+E9</f>
        <v>29035824.549999997</v>
      </c>
    </row>
    <row r="5" spans="1:5" ht="27.6" x14ac:dyDescent="0.3">
      <c r="A5" s="121" t="s">
        <v>531</v>
      </c>
      <c r="B5" s="119" t="s">
        <v>141</v>
      </c>
      <c r="C5" s="119">
        <v>64</v>
      </c>
      <c r="D5" s="119"/>
      <c r="E5" s="176">
        <v>22096389.199999999</v>
      </c>
    </row>
    <row r="6" spans="1:5" s="195" customFormat="1" ht="39.6" x14ac:dyDescent="0.3">
      <c r="A6" s="92" t="s">
        <v>741</v>
      </c>
      <c r="B6" s="194" t="s">
        <v>141</v>
      </c>
      <c r="C6" s="194">
        <v>24</v>
      </c>
      <c r="D6" s="194">
        <v>8915</v>
      </c>
      <c r="E6" s="176">
        <v>213951.77</v>
      </c>
    </row>
    <row r="7" spans="1:5" s="195" customFormat="1" ht="26.4" x14ac:dyDescent="0.3">
      <c r="A7" s="92" t="s">
        <v>742</v>
      </c>
      <c r="B7" s="194" t="s">
        <v>141</v>
      </c>
      <c r="C7" s="194">
        <v>2</v>
      </c>
      <c r="D7" s="194">
        <v>16642</v>
      </c>
      <c r="E7" s="176">
        <v>33284</v>
      </c>
    </row>
    <row r="8" spans="1:5" ht="27.6" x14ac:dyDescent="0.3">
      <c r="A8" s="121" t="s">
        <v>534</v>
      </c>
      <c r="B8" s="119" t="s">
        <v>141</v>
      </c>
      <c r="C8" s="119"/>
      <c r="D8" s="119"/>
      <c r="E8" s="176">
        <v>6673109.54</v>
      </c>
    </row>
    <row r="9" spans="1:5" x14ac:dyDescent="0.3">
      <c r="A9" s="121" t="s">
        <v>535</v>
      </c>
      <c r="B9" s="119" t="s">
        <v>141</v>
      </c>
      <c r="C9" s="119"/>
      <c r="D9" s="119"/>
      <c r="E9" s="176">
        <f>142535.58+123790.23</f>
        <v>266325.81</v>
      </c>
    </row>
    <row r="10" spans="1:5" ht="46.8" x14ac:dyDescent="0.3">
      <c r="A10" s="122" t="s">
        <v>341</v>
      </c>
      <c r="B10" s="151"/>
      <c r="C10" s="122"/>
      <c r="D10" s="122"/>
      <c r="E10" s="161">
        <f>E11+E12+E13+E14+E15</f>
        <v>140000</v>
      </c>
    </row>
    <row r="11" spans="1:5" ht="52.8" x14ac:dyDescent="0.3">
      <c r="A11" s="123" t="s">
        <v>342</v>
      </c>
      <c r="B11" s="154"/>
      <c r="C11" s="124">
        <v>12</v>
      </c>
      <c r="D11" s="124" t="s">
        <v>713</v>
      </c>
      <c r="E11" s="177">
        <f>49430.58+1461.73</f>
        <v>50892.310000000005</v>
      </c>
    </row>
    <row r="12" spans="1:5" x14ac:dyDescent="0.3">
      <c r="A12" s="123" t="s">
        <v>343</v>
      </c>
      <c r="B12" s="154"/>
      <c r="C12" s="124">
        <v>12</v>
      </c>
      <c r="D12" s="124" t="s">
        <v>714</v>
      </c>
      <c r="E12" s="177">
        <v>18433.689999999999</v>
      </c>
    </row>
    <row r="13" spans="1:5" ht="26.4" x14ac:dyDescent="0.3">
      <c r="A13" s="123" t="s">
        <v>344</v>
      </c>
      <c r="B13" s="154"/>
      <c r="C13" s="124">
        <v>1</v>
      </c>
      <c r="D13" s="124" t="s">
        <v>715</v>
      </c>
      <c r="E13" s="177">
        <v>4330</v>
      </c>
    </row>
    <row r="14" spans="1:5" ht="26.4" x14ac:dyDescent="0.3">
      <c r="A14" s="123" t="s">
        <v>345</v>
      </c>
      <c r="B14" s="154"/>
      <c r="C14" s="124">
        <v>12</v>
      </c>
      <c r="D14" s="124" t="s">
        <v>527</v>
      </c>
      <c r="E14" s="177">
        <v>65844</v>
      </c>
    </row>
    <row r="15" spans="1:5" x14ac:dyDescent="0.3">
      <c r="A15" s="123" t="s">
        <v>346</v>
      </c>
      <c r="B15" s="154"/>
      <c r="C15" s="124">
        <v>2</v>
      </c>
      <c r="D15" s="124" t="s">
        <v>716</v>
      </c>
      <c r="E15" s="177">
        <v>500</v>
      </c>
    </row>
    <row r="16" spans="1:5" ht="62.4" x14ac:dyDescent="0.3">
      <c r="A16" s="126" t="s">
        <v>347</v>
      </c>
      <c r="B16" s="152"/>
      <c r="C16" s="125"/>
      <c r="D16" s="125"/>
      <c r="E16" s="161">
        <f>SUM(E17:E19)</f>
        <v>25000</v>
      </c>
    </row>
    <row r="17" spans="1:5" x14ac:dyDescent="0.3">
      <c r="A17" s="123" t="s">
        <v>717</v>
      </c>
      <c r="B17" s="154"/>
      <c r="C17" s="125"/>
      <c r="D17" s="125"/>
      <c r="E17" s="177">
        <v>25000</v>
      </c>
    </row>
    <row r="18" spans="1:5" ht="25.95" customHeight="1" x14ac:dyDescent="0.3">
      <c r="A18" s="123" t="s">
        <v>718</v>
      </c>
      <c r="B18" s="154"/>
      <c r="C18" s="125"/>
      <c r="D18" s="125"/>
      <c r="E18" s="177"/>
    </row>
    <row r="19" spans="1:5" ht="39.6" x14ac:dyDescent="0.3">
      <c r="A19" s="123" t="s">
        <v>348</v>
      </c>
      <c r="B19" s="154"/>
      <c r="C19" s="125"/>
      <c r="D19" s="125"/>
      <c r="E19" s="177"/>
    </row>
    <row r="20" spans="1:5" ht="62.4" x14ac:dyDescent="0.3">
      <c r="A20" s="122" t="s">
        <v>349</v>
      </c>
      <c r="B20" s="151"/>
      <c r="C20" s="127"/>
      <c r="D20" s="127"/>
      <c r="E20" s="161">
        <v>7878936</v>
      </c>
    </row>
    <row r="21" spans="1:5" x14ac:dyDescent="0.3">
      <c r="A21" s="133" t="s">
        <v>358</v>
      </c>
      <c r="B21" s="155" t="s">
        <v>528</v>
      </c>
      <c r="C21" s="196">
        <v>232388</v>
      </c>
      <c r="D21" s="196" t="s">
        <v>792</v>
      </c>
      <c r="E21" s="177">
        <v>1056343</v>
      </c>
    </row>
    <row r="22" spans="1:5" x14ac:dyDescent="0.3">
      <c r="A22" s="133" t="s">
        <v>359</v>
      </c>
      <c r="B22" s="155" t="s">
        <v>529</v>
      </c>
      <c r="C22" s="196">
        <v>1523.2</v>
      </c>
      <c r="D22" s="196" t="s">
        <v>793</v>
      </c>
      <c r="E22" s="177">
        <v>5939395</v>
      </c>
    </row>
    <row r="23" spans="1:5" x14ac:dyDescent="0.3">
      <c r="A23" s="123" t="s">
        <v>795</v>
      </c>
      <c r="B23" s="155" t="s">
        <v>530</v>
      </c>
      <c r="C23" s="196">
        <v>91.361999999999995</v>
      </c>
      <c r="D23" s="196" t="s">
        <v>794</v>
      </c>
      <c r="E23" s="177">
        <v>356245</v>
      </c>
    </row>
    <row r="24" spans="1:5" x14ac:dyDescent="0.3">
      <c r="A24" s="123" t="s">
        <v>360</v>
      </c>
      <c r="B24" s="155" t="s">
        <v>530</v>
      </c>
      <c r="C24" s="196">
        <v>3416</v>
      </c>
      <c r="D24" s="196" t="s">
        <v>796</v>
      </c>
      <c r="E24" s="177">
        <v>115388</v>
      </c>
    </row>
    <row r="25" spans="1:5" x14ac:dyDescent="0.3">
      <c r="A25" s="133" t="s">
        <v>361</v>
      </c>
      <c r="B25" s="155" t="s">
        <v>530</v>
      </c>
      <c r="C25" s="196">
        <v>93.45</v>
      </c>
      <c r="D25" s="196" t="s">
        <v>797</v>
      </c>
      <c r="E25" s="177">
        <v>411565</v>
      </c>
    </row>
    <row r="26" spans="1:5" ht="62.4" x14ac:dyDescent="0.3">
      <c r="A26" s="122" t="s">
        <v>350</v>
      </c>
      <c r="B26" s="151"/>
      <c r="C26" s="125"/>
      <c r="D26" s="125"/>
      <c r="E26" s="161">
        <f>E27+E28+E29+E30+E31+E32+E33+E34+E35+E36+E37+E39+E38</f>
        <v>1278947.5</v>
      </c>
    </row>
    <row r="27" spans="1:5" ht="52.8" x14ac:dyDescent="0.3">
      <c r="A27" s="123" t="s">
        <v>536</v>
      </c>
      <c r="B27" s="151"/>
      <c r="C27" s="125">
        <v>2100</v>
      </c>
      <c r="D27" s="125" t="s">
        <v>537</v>
      </c>
      <c r="E27" s="177">
        <v>25200</v>
      </c>
    </row>
    <row r="28" spans="1:5" ht="79.2" x14ac:dyDescent="0.3">
      <c r="A28" s="123" t="s">
        <v>363</v>
      </c>
      <c r="B28" s="151" t="s">
        <v>532</v>
      </c>
      <c r="C28" s="125">
        <v>3</v>
      </c>
      <c r="D28" s="125" t="s">
        <v>719</v>
      </c>
      <c r="E28" s="177">
        <v>44000</v>
      </c>
    </row>
    <row r="29" spans="1:5" ht="28.8" x14ac:dyDescent="0.3">
      <c r="A29" s="123" t="s">
        <v>538</v>
      </c>
      <c r="B29" s="151" t="s">
        <v>530</v>
      </c>
      <c r="C29" s="125"/>
      <c r="D29" s="124" t="s">
        <v>720</v>
      </c>
      <c r="E29" s="177">
        <v>23976.62</v>
      </c>
    </row>
    <row r="30" spans="1:5" ht="26.4" x14ac:dyDescent="0.3">
      <c r="A30" s="123" t="s">
        <v>707</v>
      </c>
      <c r="B30" s="151"/>
      <c r="C30" s="125"/>
      <c r="D30" s="125" t="s">
        <v>721</v>
      </c>
      <c r="E30" s="177">
        <v>18000</v>
      </c>
    </row>
    <row r="31" spans="1:5" s="200" customFormat="1" ht="26.4" x14ac:dyDescent="0.3">
      <c r="A31" s="197" t="s">
        <v>722</v>
      </c>
      <c r="B31" s="198"/>
      <c r="C31" s="196"/>
      <c r="D31" s="196" t="s">
        <v>723</v>
      </c>
      <c r="E31" s="199">
        <f>4400+5856.95</f>
        <v>10256.950000000001</v>
      </c>
    </row>
    <row r="32" spans="1:5" ht="26.4" x14ac:dyDescent="0.3">
      <c r="A32" s="128" t="s">
        <v>351</v>
      </c>
      <c r="B32" s="155" t="s">
        <v>533</v>
      </c>
      <c r="C32" s="125">
        <v>86.26</v>
      </c>
      <c r="D32" s="125" t="s">
        <v>725</v>
      </c>
      <c r="E32" s="177">
        <v>36148.33</v>
      </c>
    </row>
    <row r="33" spans="1:5" ht="92.4" x14ac:dyDescent="0.3">
      <c r="A33" s="173" t="s">
        <v>352</v>
      </c>
      <c r="B33" s="155" t="s">
        <v>533</v>
      </c>
      <c r="C33" s="125">
        <v>86.26</v>
      </c>
      <c r="D33" s="125" t="s">
        <v>724</v>
      </c>
      <c r="E33" s="177">
        <v>6958.88</v>
      </c>
    </row>
    <row r="34" spans="1:5" ht="39.6" x14ac:dyDescent="0.3">
      <c r="A34" s="128" t="s">
        <v>749</v>
      </c>
      <c r="B34" s="155" t="s">
        <v>539</v>
      </c>
      <c r="C34" s="125">
        <v>1</v>
      </c>
      <c r="D34" s="125" t="s">
        <v>750</v>
      </c>
      <c r="E34" s="177">
        <v>18092</v>
      </c>
    </row>
    <row r="35" spans="1:5" ht="63" customHeight="1" x14ac:dyDescent="0.3">
      <c r="A35" s="129" t="s">
        <v>540</v>
      </c>
      <c r="B35" s="155" t="s">
        <v>539</v>
      </c>
      <c r="C35" s="125">
        <v>12</v>
      </c>
      <c r="D35" s="125" t="s">
        <v>542</v>
      </c>
      <c r="E35" s="177">
        <v>96000</v>
      </c>
    </row>
    <row r="36" spans="1:5" ht="43.95" customHeight="1" x14ac:dyDescent="0.3">
      <c r="A36" s="129" t="s">
        <v>541</v>
      </c>
      <c r="B36" s="155" t="s">
        <v>539</v>
      </c>
      <c r="C36" s="125">
        <v>12</v>
      </c>
      <c r="D36" s="125" t="s">
        <v>526</v>
      </c>
      <c r="E36" s="177">
        <v>36000</v>
      </c>
    </row>
    <row r="37" spans="1:5" ht="43.95" customHeight="1" x14ac:dyDescent="0.3">
      <c r="A37" s="129" t="s">
        <v>758</v>
      </c>
      <c r="B37" s="155" t="s">
        <v>539</v>
      </c>
      <c r="C37" s="125"/>
      <c r="D37" s="125"/>
      <c r="E37" s="177">
        <v>35858.17</v>
      </c>
    </row>
    <row r="38" spans="1:5" ht="43.95" customHeight="1" x14ac:dyDescent="0.3">
      <c r="A38" s="129" t="s">
        <v>625</v>
      </c>
      <c r="B38" s="155"/>
      <c r="C38" s="125"/>
      <c r="D38" s="125"/>
      <c r="E38" s="177">
        <v>545710.23</v>
      </c>
    </row>
    <row r="39" spans="1:5" ht="43.95" customHeight="1" x14ac:dyDescent="0.3">
      <c r="A39" s="129" t="s">
        <v>759</v>
      </c>
      <c r="B39" s="155"/>
      <c r="C39" s="125"/>
      <c r="D39" s="125"/>
      <c r="E39" s="177">
        <v>382746.32</v>
      </c>
    </row>
    <row r="40" spans="1:5" ht="62.4" x14ac:dyDescent="0.3">
      <c r="A40" s="130" t="s">
        <v>353</v>
      </c>
      <c r="B40" s="155"/>
      <c r="C40" s="125"/>
      <c r="D40" s="125"/>
      <c r="E40" s="161">
        <f>E41+E42+E43+E44+E45+E46+E48</f>
        <v>102873.54999999999</v>
      </c>
    </row>
    <row r="41" spans="1:5" ht="79.2" x14ac:dyDescent="0.3">
      <c r="A41" s="123" t="s">
        <v>354</v>
      </c>
      <c r="B41" s="155" t="s">
        <v>543</v>
      </c>
      <c r="C41" s="125">
        <v>10</v>
      </c>
      <c r="D41" s="125" t="s">
        <v>726</v>
      </c>
      <c r="E41" s="177">
        <v>10162.93</v>
      </c>
    </row>
    <row r="42" spans="1:5" ht="39.6" x14ac:dyDescent="0.3">
      <c r="A42" s="123" t="s">
        <v>576</v>
      </c>
      <c r="B42" s="155" t="s">
        <v>539</v>
      </c>
      <c r="C42" s="125">
        <v>178</v>
      </c>
      <c r="D42" s="125" t="s">
        <v>727</v>
      </c>
      <c r="E42" s="177">
        <v>34151.199999999997</v>
      </c>
    </row>
    <row r="43" spans="1:5" ht="66" x14ac:dyDescent="0.3">
      <c r="A43" s="123" t="s">
        <v>544</v>
      </c>
      <c r="B43" s="155" t="s">
        <v>539</v>
      </c>
      <c r="C43" s="125">
        <v>2</v>
      </c>
      <c r="D43" s="125" t="s">
        <v>728</v>
      </c>
      <c r="E43" s="177">
        <v>6391.33</v>
      </c>
    </row>
    <row r="44" spans="1:5" x14ac:dyDescent="0.3">
      <c r="A44" s="123" t="s">
        <v>545</v>
      </c>
      <c r="B44" s="155" t="s">
        <v>539</v>
      </c>
      <c r="C44" s="125">
        <v>5</v>
      </c>
      <c r="D44" s="125" t="s">
        <v>729</v>
      </c>
      <c r="E44" s="177">
        <v>27195</v>
      </c>
    </row>
    <row r="45" spans="1:5" ht="26.4" x14ac:dyDescent="0.3">
      <c r="A45" s="123" t="s">
        <v>748</v>
      </c>
      <c r="B45" s="155" t="s">
        <v>539</v>
      </c>
      <c r="C45" s="125">
        <v>2</v>
      </c>
      <c r="D45" s="125" t="s">
        <v>728</v>
      </c>
      <c r="E45" s="177">
        <v>6391.33</v>
      </c>
    </row>
    <row r="46" spans="1:5" x14ac:dyDescent="0.3">
      <c r="A46" s="150" t="s">
        <v>546</v>
      </c>
      <c r="B46" s="155" t="s">
        <v>539</v>
      </c>
      <c r="C46" s="125">
        <v>1</v>
      </c>
      <c r="D46" s="125" t="s">
        <v>730</v>
      </c>
      <c r="E46" s="177">
        <v>6000</v>
      </c>
    </row>
    <row r="47" spans="1:5" ht="55.2" x14ac:dyDescent="0.3">
      <c r="A47" s="181" t="s">
        <v>547</v>
      </c>
      <c r="B47" s="155" t="s">
        <v>539</v>
      </c>
      <c r="C47" s="125"/>
      <c r="D47" s="125"/>
      <c r="E47" s="177"/>
    </row>
    <row r="48" spans="1:5" ht="55.2" x14ac:dyDescent="0.3">
      <c r="A48" s="181" t="s">
        <v>548</v>
      </c>
      <c r="B48" s="155" t="s">
        <v>539</v>
      </c>
      <c r="C48" s="125">
        <v>1</v>
      </c>
      <c r="D48" s="125"/>
      <c r="E48" s="177">
        <v>12581.76</v>
      </c>
    </row>
    <row r="49" spans="1:5" ht="46.8" x14ac:dyDescent="0.3">
      <c r="A49" s="122" t="s">
        <v>355</v>
      </c>
      <c r="B49" s="151"/>
      <c r="C49" s="122"/>
      <c r="D49" s="122"/>
      <c r="E49" s="161">
        <f>E50+E51+E52+E53+E54+E55+E56+E57+E58+E59+E60+E61+E62+E63+E64+E65+E66+E67+E68+E69+E70+E71+E72+E73+E74+E75+E76+E77+E78</f>
        <v>2937382.0599999996</v>
      </c>
    </row>
    <row r="50" spans="1:5" s="195" customFormat="1" ht="82.8" x14ac:dyDescent="0.3">
      <c r="A50" s="201" t="s">
        <v>549</v>
      </c>
      <c r="B50" s="202" t="s">
        <v>532</v>
      </c>
      <c r="C50" s="203"/>
      <c r="D50" s="204"/>
      <c r="E50" s="177">
        <v>11119</v>
      </c>
    </row>
    <row r="51" spans="1:5" s="195" customFormat="1" ht="43.2" x14ac:dyDescent="0.3">
      <c r="A51" s="204" t="s">
        <v>550</v>
      </c>
      <c r="B51" s="202" t="s">
        <v>532</v>
      </c>
      <c r="C51" s="203">
        <v>100</v>
      </c>
      <c r="D51" s="203" t="s">
        <v>773</v>
      </c>
      <c r="E51" s="177">
        <v>3500</v>
      </c>
    </row>
    <row r="52" spans="1:5" ht="69" x14ac:dyDescent="0.3">
      <c r="A52" s="182" t="s">
        <v>551</v>
      </c>
      <c r="B52" s="155" t="s">
        <v>552</v>
      </c>
      <c r="C52" s="125"/>
      <c r="D52" s="125" t="s">
        <v>731</v>
      </c>
      <c r="E52" s="177">
        <v>14919.19</v>
      </c>
    </row>
    <row r="53" spans="1:5" x14ac:dyDescent="0.3">
      <c r="A53" s="124" t="s">
        <v>553</v>
      </c>
      <c r="B53" s="155" t="s">
        <v>532</v>
      </c>
      <c r="C53" s="125">
        <v>76</v>
      </c>
      <c r="D53" s="125" t="s">
        <v>732</v>
      </c>
      <c r="E53" s="177">
        <v>37900</v>
      </c>
    </row>
    <row r="54" spans="1:5" ht="43.2" x14ac:dyDescent="0.3">
      <c r="A54" s="124" t="s">
        <v>554</v>
      </c>
      <c r="B54" s="155" t="s">
        <v>532</v>
      </c>
      <c r="C54" s="125"/>
      <c r="D54" s="124" t="s">
        <v>733</v>
      </c>
      <c r="E54" s="177">
        <v>71482</v>
      </c>
    </row>
    <row r="55" spans="1:5" s="195" customFormat="1" ht="43.2" x14ac:dyDescent="0.3">
      <c r="A55" s="204" t="s">
        <v>555</v>
      </c>
      <c r="B55" s="202" t="s">
        <v>139</v>
      </c>
      <c r="C55" s="203">
        <v>63</v>
      </c>
      <c r="D55" s="203" t="s">
        <v>673</v>
      </c>
      <c r="E55" s="177">
        <v>162537</v>
      </c>
    </row>
    <row r="56" spans="1:5" s="195" customFormat="1" ht="28.8" x14ac:dyDescent="0.3">
      <c r="A56" s="204" t="s">
        <v>556</v>
      </c>
      <c r="B56" s="202" t="s">
        <v>557</v>
      </c>
      <c r="C56" s="203">
        <v>194</v>
      </c>
      <c r="D56" s="203" t="s">
        <v>734</v>
      </c>
      <c r="E56" s="177">
        <v>19400</v>
      </c>
    </row>
    <row r="57" spans="1:5" s="195" customFormat="1" x14ac:dyDescent="0.3">
      <c r="A57" s="204" t="s">
        <v>558</v>
      </c>
      <c r="B57" s="202" t="s">
        <v>532</v>
      </c>
      <c r="C57" s="203">
        <v>2</v>
      </c>
      <c r="D57" s="203" t="s">
        <v>736</v>
      </c>
      <c r="E57" s="177">
        <v>4400</v>
      </c>
    </row>
    <row r="58" spans="1:5" s="195" customFormat="1" ht="43.2" x14ac:dyDescent="0.3">
      <c r="A58" s="204" t="s">
        <v>559</v>
      </c>
      <c r="B58" s="202" t="s">
        <v>532</v>
      </c>
      <c r="C58" s="203"/>
      <c r="D58" s="203"/>
      <c r="E58" s="177">
        <v>107375</v>
      </c>
    </row>
    <row r="59" spans="1:5" s="195" customFormat="1" ht="43.2" x14ac:dyDescent="0.3">
      <c r="A59" s="204" t="s">
        <v>560</v>
      </c>
      <c r="B59" s="202" t="s">
        <v>539</v>
      </c>
      <c r="C59" s="203">
        <v>1</v>
      </c>
      <c r="D59" s="203" t="s">
        <v>737</v>
      </c>
      <c r="E59" s="177">
        <v>51424.25</v>
      </c>
    </row>
    <row r="60" spans="1:5" s="195" customFormat="1" ht="43.2" x14ac:dyDescent="0.3">
      <c r="A60" s="204" t="s">
        <v>561</v>
      </c>
      <c r="B60" s="202" t="s">
        <v>532</v>
      </c>
      <c r="C60" s="203">
        <v>2</v>
      </c>
      <c r="D60" s="203" t="s">
        <v>738</v>
      </c>
      <c r="E60" s="177">
        <v>158813.37</v>
      </c>
    </row>
    <row r="61" spans="1:5" s="195" customFormat="1" ht="28.8" x14ac:dyDescent="0.3">
      <c r="A61" s="205" t="s">
        <v>562</v>
      </c>
      <c r="B61" s="202" t="s">
        <v>532</v>
      </c>
      <c r="C61" s="203">
        <v>1</v>
      </c>
      <c r="D61" s="203" t="s">
        <v>739</v>
      </c>
      <c r="E61" s="177">
        <v>23600</v>
      </c>
    </row>
    <row r="62" spans="1:5" s="195" customFormat="1" ht="43.2" x14ac:dyDescent="0.3">
      <c r="A62" s="205" t="s">
        <v>565</v>
      </c>
      <c r="B62" s="202" t="s">
        <v>566</v>
      </c>
      <c r="C62" s="203">
        <v>4055</v>
      </c>
      <c r="D62" s="203" t="s">
        <v>740</v>
      </c>
      <c r="E62" s="177">
        <v>162203.54</v>
      </c>
    </row>
    <row r="63" spans="1:5" s="195" customFormat="1" ht="28.8" x14ac:dyDescent="0.3">
      <c r="A63" s="205" t="s">
        <v>735</v>
      </c>
      <c r="B63" s="202" t="s">
        <v>532</v>
      </c>
      <c r="C63" s="203">
        <v>42</v>
      </c>
      <c r="D63" s="203" t="s">
        <v>567</v>
      </c>
      <c r="E63" s="177">
        <v>9590.44</v>
      </c>
    </row>
    <row r="64" spans="1:5" ht="28.8" x14ac:dyDescent="0.3">
      <c r="A64" s="156" t="s">
        <v>568</v>
      </c>
      <c r="B64" s="155" t="s">
        <v>532</v>
      </c>
      <c r="C64" s="125"/>
      <c r="D64" s="125"/>
      <c r="E64" s="177">
        <f>9249.5+9900+1849.9+73010+80000</f>
        <v>174009.4</v>
      </c>
    </row>
    <row r="65" spans="1:5" ht="41.4" x14ac:dyDescent="0.3">
      <c r="A65" s="181" t="s">
        <v>569</v>
      </c>
      <c r="B65" s="155" t="s">
        <v>532</v>
      </c>
      <c r="C65" s="125"/>
      <c r="D65" s="125"/>
      <c r="E65" s="177">
        <f>26190.87+100000</f>
        <v>126190.87</v>
      </c>
    </row>
    <row r="66" spans="1:5" ht="28.95" customHeight="1" x14ac:dyDescent="0.3">
      <c r="A66" s="181" t="s">
        <v>571</v>
      </c>
      <c r="B66" s="155" t="s">
        <v>532</v>
      </c>
      <c r="C66" s="125"/>
      <c r="D66" s="125"/>
      <c r="E66" s="177">
        <v>12025.9</v>
      </c>
    </row>
    <row r="67" spans="1:5" ht="31.95" customHeight="1" x14ac:dyDescent="0.3">
      <c r="A67" s="181" t="s">
        <v>572</v>
      </c>
      <c r="B67" s="155" t="s">
        <v>532</v>
      </c>
      <c r="C67" s="125"/>
      <c r="D67" s="125"/>
      <c r="E67" s="177">
        <v>74772.5</v>
      </c>
    </row>
    <row r="68" spans="1:5" ht="37.950000000000003" customHeight="1" x14ac:dyDescent="0.3">
      <c r="A68" s="181" t="s">
        <v>671</v>
      </c>
      <c r="B68" s="155" t="s">
        <v>539</v>
      </c>
      <c r="C68" s="125">
        <v>10</v>
      </c>
      <c r="D68" s="125" t="s">
        <v>743</v>
      </c>
      <c r="E68" s="177">
        <v>22480</v>
      </c>
    </row>
    <row r="69" spans="1:5" ht="42" customHeight="1" x14ac:dyDescent="0.3">
      <c r="A69" s="181" t="s">
        <v>672</v>
      </c>
      <c r="B69" s="155" t="s">
        <v>532</v>
      </c>
      <c r="C69" s="125">
        <v>3</v>
      </c>
      <c r="D69" s="125" t="s">
        <v>744</v>
      </c>
      <c r="E69" s="177">
        <v>73500</v>
      </c>
    </row>
    <row r="70" spans="1:5" ht="53.4" customHeight="1" x14ac:dyDescent="0.3">
      <c r="A70" s="181" t="s">
        <v>799</v>
      </c>
      <c r="B70" s="155" t="s">
        <v>539</v>
      </c>
      <c r="C70" s="125">
        <v>3</v>
      </c>
      <c r="D70" s="124" t="s">
        <v>798</v>
      </c>
      <c r="E70" s="177">
        <v>488750</v>
      </c>
    </row>
    <row r="71" spans="1:5" ht="43.2" customHeight="1" x14ac:dyDescent="0.3">
      <c r="A71" s="181" t="s">
        <v>745</v>
      </c>
      <c r="B71" s="155" t="s">
        <v>539</v>
      </c>
      <c r="C71" s="125">
        <v>1</v>
      </c>
      <c r="D71" s="124" t="s">
        <v>746</v>
      </c>
      <c r="E71" s="177">
        <v>27800</v>
      </c>
    </row>
    <row r="72" spans="1:5" ht="40.950000000000003" customHeight="1" x14ac:dyDescent="0.3">
      <c r="A72" s="181" t="s">
        <v>747</v>
      </c>
      <c r="B72" s="155" t="s">
        <v>539</v>
      </c>
      <c r="C72" s="125">
        <v>3</v>
      </c>
      <c r="D72" s="124" t="s">
        <v>753</v>
      </c>
      <c r="E72" s="177">
        <v>4000</v>
      </c>
    </row>
    <row r="73" spans="1:5" ht="53.4" customHeight="1" x14ac:dyDescent="0.3">
      <c r="A73" s="181" t="s">
        <v>751</v>
      </c>
      <c r="B73" s="155" t="s">
        <v>539</v>
      </c>
      <c r="C73" s="125">
        <v>3</v>
      </c>
      <c r="D73" s="124" t="s">
        <v>752</v>
      </c>
      <c r="E73" s="177">
        <v>5814</v>
      </c>
    </row>
    <row r="74" spans="1:5" ht="33.6" customHeight="1" x14ac:dyDescent="0.3">
      <c r="A74" s="181" t="s">
        <v>754</v>
      </c>
      <c r="B74" s="155" t="s">
        <v>539</v>
      </c>
      <c r="C74" s="125">
        <v>1</v>
      </c>
      <c r="D74" s="218" t="s">
        <v>800</v>
      </c>
      <c r="E74" s="177">
        <f>11497.92+56999.99</f>
        <v>68497.91</v>
      </c>
    </row>
    <row r="75" spans="1:5" ht="33.6" customHeight="1" x14ac:dyDescent="0.3">
      <c r="A75" s="181" t="s">
        <v>755</v>
      </c>
      <c r="B75" s="155"/>
      <c r="C75" s="125"/>
      <c r="D75" s="124"/>
      <c r="E75" s="177">
        <v>295029.02</v>
      </c>
    </row>
    <row r="76" spans="1:5" ht="28.95" customHeight="1" x14ac:dyDescent="0.3">
      <c r="A76" s="181" t="s">
        <v>756</v>
      </c>
      <c r="B76" s="155"/>
      <c r="C76" s="125"/>
      <c r="D76" s="124"/>
      <c r="E76" s="177">
        <f>662143.3+4299</f>
        <v>666442.30000000005</v>
      </c>
    </row>
    <row r="77" spans="1:5" ht="53.4" customHeight="1" x14ac:dyDescent="0.3">
      <c r="A77" s="181" t="s">
        <v>757</v>
      </c>
      <c r="B77" s="155"/>
      <c r="C77" s="125"/>
      <c r="D77" s="124"/>
      <c r="E77" s="177">
        <v>52806.37</v>
      </c>
    </row>
    <row r="78" spans="1:5" ht="53.4" customHeight="1" x14ac:dyDescent="0.3">
      <c r="A78" s="181" t="s">
        <v>700</v>
      </c>
      <c r="B78" s="155"/>
      <c r="C78" s="125"/>
      <c r="D78" s="124"/>
      <c r="E78" s="177">
        <v>7000</v>
      </c>
    </row>
    <row r="79" spans="1:5" ht="53.4" customHeight="1" x14ac:dyDescent="0.3">
      <c r="A79" s="181"/>
      <c r="B79" s="155"/>
      <c r="C79" s="125"/>
      <c r="D79" s="124"/>
      <c r="E79" s="177"/>
    </row>
    <row r="80" spans="1:5" ht="53.4" customHeight="1" x14ac:dyDescent="0.3">
      <c r="A80" s="181"/>
      <c r="B80" s="155"/>
      <c r="C80" s="125"/>
      <c r="D80" s="124"/>
      <c r="E80" s="177"/>
    </row>
    <row r="81" spans="1:5" x14ac:dyDescent="0.3">
      <c r="A81" s="160" t="s">
        <v>563</v>
      </c>
      <c r="B81" s="155"/>
      <c r="C81" s="125"/>
      <c r="D81" s="125"/>
      <c r="E81" s="178">
        <v>1873000</v>
      </c>
    </row>
    <row r="82" spans="1:5" x14ac:dyDescent="0.3">
      <c r="A82" s="160" t="s">
        <v>564</v>
      </c>
      <c r="B82" s="155"/>
      <c r="C82" s="125"/>
      <c r="D82" s="125"/>
      <c r="E82" s="178">
        <v>1152120</v>
      </c>
    </row>
    <row r="83" spans="1:5" ht="47.4" x14ac:dyDescent="0.3">
      <c r="A83" s="122" t="s">
        <v>364</v>
      </c>
      <c r="B83" s="155"/>
      <c r="C83" s="125"/>
      <c r="D83" s="125" t="s">
        <v>570</v>
      </c>
      <c r="E83" s="161">
        <v>1120050</v>
      </c>
    </row>
    <row r="84" spans="1:5" ht="15.6" x14ac:dyDescent="0.3">
      <c r="A84" s="122" t="s">
        <v>356</v>
      </c>
      <c r="B84" s="155"/>
      <c r="C84" s="125"/>
      <c r="D84" s="125"/>
      <c r="E84" s="161">
        <f>E49+E40+E26+E20+E16+E10+E4+E81+E82</f>
        <v>44424083.659999996</v>
      </c>
    </row>
    <row r="85" spans="1:5" ht="15.6" x14ac:dyDescent="0.3">
      <c r="A85" s="157"/>
      <c r="B85" s="158"/>
      <c r="C85" s="159"/>
      <c r="D85" s="159"/>
      <c r="E85" s="179"/>
    </row>
    <row r="86" spans="1:5" x14ac:dyDescent="0.3">
      <c r="A86" s="131" t="s">
        <v>573</v>
      </c>
      <c r="D86" t="s">
        <v>475</v>
      </c>
    </row>
    <row r="87" spans="1:5" x14ac:dyDescent="0.3">
      <c r="A87" s="131" t="s">
        <v>357</v>
      </c>
      <c r="D87" t="s">
        <v>477</v>
      </c>
    </row>
    <row r="88" spans="1:5" x14ac:dyDescent="0.3">
      <c r="A88" s="132" t="s">
        <v>574</v>
      </c>
    </row>
    <row r="89" spans="1:5" x14ac:dyDescent="0.3">
      <c r="A89" t="s">
        <v>575</v>
      </c>
    </row>
  </sheetData>
  <mergeCells count="1">
    <mergeCell ref="A1:E1"/>
  </mergeCells>
  <pageMargins left="0.98425196850393704" right="0.19685039370078741" top="0.78740157480314965" bottom="0.78740157480314965" header="0.31496062992125984" footer="0.31496062992125984"/>
  <pageSetup paperSize="9" scale="97" fitToHeight="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72"/>
  <sheetViews>
    <sheetView view="pageBreakPreview" zoomScaleNormal="100" workbookViewId="0">
      <selection activeCell="A3" sqref="A3:DD3"/>
    </sheetView>
  </sheetViews>
  <sheetFormatPr defaultColWidth="0.88671875" defaultRowHeight="13.2" x14ac:dyDescent="0.25"/>
  <cols>
    <col min="1" max="16384" width="0.88671875" style="5"/>
  </cols>
  <sheetData>
    <row r="1" spans="1:108" ht="16.5" customHeight="1" x14ac:dyDescent="0.25">
      <c r="A1" s="246" t="s">
        <v>201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  <c r="AH1" s="246"/>
      <c r="AI1" s="246"/>
      <c r="AJ1" s="246"/>
      <c r="AK1" s="246"/>
      <c r="AL1" s="246"/>
      <c r="AM1" s="246"/>
      <c r="AN1" s="246"/>
      <c r="AO1" s="246"/>
      <c r="AP1" s="246"/>
      <c r="AQ1" s="246"/>
      <c r="AR1" s="246"/>
      <c r="AS1" s="246"/>
      <c r="AT1" s="246"/>
      <c r="AU1" s="246"/>
      <c r="AV1" s="246"/>
      <c r="AW1" s="246"/>
      <c r="AX1" s="246"/>
      <c r="AY1" s="246"/>
      <c r="AZ1" s="246"/>
      <c r="BA1" s="246"/>
      <c r="BB1" s="246"/>
      <c r="BC1" s="246"/>
      <c r="BD1" s="246"/>
      <c r="BE1" s="246"/>
      <c r="BF1" s="246"/>
      <c r="BG1" s="246"/>
      <c r="BH1" s="246"/>
      <c r="BI1" s="246"/>
      <c r="BJ1" s="246"/>
      <c r="BK1" s="246"/>
      <c r="BL1" s="246"/>
      <c r="BM1" s="246"/>
      <c r="BN1" s="246"/>
      <c r="BO1" s="246"/>
      <c r="BP1" s="246"/>
      <c r="BQ1" s="246"/>
      <c r="BR1" s="246"/>
      <c r="BS1" s="246"/>
      <c r="BT1" s="246"/>
      <c r="BU1" s="246"/>
      <c r="BV1" s="246"/>
      <c r="BW1" s="246"/>
      <c r="BX1" s="246"/>
      <c r="BY1" s="246"/>
      <c r="BZ1" s="246"/>
      <c r="CA1" s="246"/>
      <c r="CB1" s="246"/>
      <c r="CC1" s="246"/>
      <c r="CD1" s="246"/>
      <c r="CE1" s="246"/>
      <c r="CF1" s="246"/>
      <c r="CG1" s="246"/>
      <c r="CH1" s="246"/>
      <c r="CI1" s="246"/>
      <c r="CJ1" s="246"/>
      <c r="CK1" s="246"/>
      <c r="CL1" s="246"/>
      <c r="CM1" s="246"/>
      <c r="CN1" s="246"/>
      <c r="CO1" s="246"/>
      <c r="CP1" s="246"/>
      <c r="CQ1" s="246"/>
      <c r="CR1" s="246"/>
      <c r="CS1" s="246"/>
      <c r="CT1" s="246"/>
      <c r="CU1" s="246"/>
      <c r="CV1" s="246"/>
      <c r="CW1" s="246"/>
      <c r="CX1" s="246"/>
      <c r="CY1" s="246"/>
      <c r="CZ1" s="246"/>
      <c r="DA1" s="246"/>
      <c r="DB1" s="246"/>
      <c r="DC1" s="246"/>
      <c r="DD1" s="246"/>
    </row>
    <row r="2" spans="1:108" x14ac:dyDescent="0.25">
      <c r="A2" s="308" t="s">
        <v>202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8"/>
      <c r="Q2" s="308"/>
      <c r="R2" s="308"/>
      <c r="S2" s="308"/>
      <c r="T2" s="308"/>
      <c r="U2" s="308"/>
      <c r="V2" s="308"/>
      <c r="W2" s="308"/>
      <c r="X2" s="308"/>
      <c r="Y2" s="308"/>
      <c r="Z2" s="308"/>
      <c r="AA2" s="308"/>
      <c r="AB2" s="308"/>
      <c r="AC2" s="308"/>
      <c r="AD2" s="308"/>
      <c r="AE2" s="308"/>
      <c r="AF2" s="308"/>
      <c r="AG2" s="308"/>
      <c r="AH2" s="308"/>
      <c r="AI2" s="308"/>
      <c r="AJ2" s="308"/>
      <c r="AK2" s="308"/>
      <c r="AL2" s="308"/>
      <c r="AM2" s="308"/>
      <c r="AN2" s="308"/>
      <c r="AO2" s="308"/>
      <c r="AP2" s="308"/>
      <c r="AQ2" s="308"/>
      <c r="AR2" s="308"/>
      <c r="AS2" s="308"/>
      <c r="AT2" s="308"/>
      <c r="AU2" s="308"/>
      <c r="AV2" s="308"/>
      <c r="AW2" s="308"/>
      <c r="AX2" s="308"/>
      <c r="AY2" s="308"/>
      <c r="AZ2" s="308"/>
      <c r="BA2" s="308"/>
      <c r="BB2" s="308"/>
      <c r="BC2" s="308"/>
      <c r="BD2" s="308"/>
      <c r="BE2" s="308"/>
      <c r="BF2" s="308"/>
      <c r="BG2" s="308"/>
      <c r="BH2" s="308"/>
      <c r="BI2" s="308"/>
      <c r="BJ2" s="308"/>
      <c r="BK2" s="308"/>
      <c r="BL2" s="308"/>
      <c r="BM2" s="308"/>
      <c r="BN2" s="308"/>
      <c r="BO2" s="308"/>
      <c r="BP2" s="308"/>
      <c r="BQ2" s="308"/>
      <c r="BR2" s="308"/>
      <c r="BS2" s="308"/>
      <c r="BT2" s="308"/>
      <c r="BU2" s="308"/>
      <c r="BV2" s="308"/>
      <c r="BW2" s="308"/>
      <c r="BX2" s="308"/>
      <c r="BY2" s="308"/>
      <c r="BZ2" s="308"/>
      <c r="CA2" s="308"/>
      <c r="CB2" s="308"/>
      <c r="CC2" s="308"/>
      <c r="CD2" s="308"/>
      <c r="CE2" s="308"/>
      <c r="CF2" s="308"/>
      <c r="CG2" s="308"/>
      <c r="CH2" s="308"/>
      <c r="CI2" s="308"/>
      <c r="CJ2" s="308"/>
      <c r="CK2" s="308"/>
      <c r="CL2" s="308"/>
      <c r="CM2" s="308"/>
      <c r="CN2" s="308"/>
      <c r="CO2" s="308"/>
      <c r="CP2" s="308"/>
      <c r="CQ2" s="308"/>
      <c r="CR2" s="308"/>
      <c r="CS2" s="308"/>
      <c r="CT2" s="308"/>
      <c r="CU2" s="308"/>
      <c r="CV2" s="308"/>
      <c r="CW2" s="308"/>
      <c r="CX2" s="308"/>
      <c r="CY2" s="308"/>
      <c r="CZ2" s="308"/>
      <c r="DA2" s="308"/>
      <c r="DB2" s="308"/>
      <c r="DC2" s="308"/>
      <c r="DD2" s="308"/>
    </row>
    <row r="3" spans="1:108" x14ac:dyDescent="0.25">
      <c r="A3" s="308" t="s">
        <v>779</v>
      </c>
      <c r="B3" s="308"/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8"/>
      <c r="AA3" s="308"/>
      <c r="AB3" s="308"/>
      <c r="AC3" s="308"/>
      <c r="AD3" s="308"/>
      <c r="AE3" s="308"/>
      <c r="AF3" s="308"/>
      <c r="AG3" s="308"/>
      <c r="AH3" s="308"/>
      <c r="AI3" s="308"/>
      <c r="AJ3" s="308"/>
      <c r="AK3" s="308"/>
      <c r="AL3" s="308"/>
      <c r="AM3" s="308"/>
      <c r="AN3" s="308"/>
      <c r="AO3" s="308"/>
      <c r="AP3" s="308"/>
      <c r="AQ3" s="308"/>
      <c r="AR3" s="308"/>
      <c r="AS3" s="308"/>
      <c r="AT3" s="308"/>
      <c r="AU3" s="308"/>
      <c r="AV3" s="308"/>
      <c r="AW3" s="308"/>
      <c r="AX3" s="308"/>
      <c r="AY3" s="308"/>
      <c r="AZ3" s="308"/>
      <c r="BA3" s="308"/>
      <c r="BB3" s="308"/>
      <c r="BC3" s="308"/>
      <c r="BD3" s="308"/>
      <c r="BE3" s="308"/>
      <c r="BF3" s="308"/>
      <c r="BG3" s="308"/>
      <c r="BH3" s="308"/>
      <c r="BI3" s="308"/>
      <c r="BJ3" s="308"/>
      <c r="BK3" s="308"/>
      <c r="BL3" s="308"/>
      <c r="BM3" s="308"/>
      <c r="BN3" s="308"/>
      <c r="BO3" s="308"/>
      <c r="BP3" s="308"/>
      <c r="BQ3" s="308"/>
      <c r="BR3" s="308"/>
      <c r="BS3" s="308"/>
      <c r="BT3" s="308"/>
      <c r="BU3" s="308"/>
      <c r="BV3" s="308"/>
      <c r="BW3" s="308"/>
      <c r="BX3" s="308"/>
      <c r="BY3" s="308"/>
      <c r="BZ3" s="308"/>
      <c r="CA3" s="308"/>
      <c r="CB3" s="308"/>
      <c r="CC3" s="308"/>
      <c r="CD3" s="308"/>
      <c r="CE3" s="308"/>
      <c r="CF3" s="308"/>
      <c r="CG3" s="308"/>
      <c r="CH3" s="308"/>
      <c r="CI3" s="308"/>
      <c r="CJ3" s="308"/>
      <c r="CK3" s="308"/>
      <c r="CL3" s="308"/>
      <c r="CM3" s="308"/>
      <c r="CN3" s="308"/>
      <c r="CO3" s="308"/>
      <c r="CP3" s="308"/>
      <c r="CQ3" s="308"/>
      <c r="CR3" s="308"/>
      <c r="CS3" s="308"/>
      <c r="CT3" s="308"/>
      <c r="CU3" s="308"/>
      <c r="CV3" s="308"/>
      <c r="CW3" s="308"/>
      <c r="CX3" s="308"/>
      <c r="CY3" s="308"/>
      <c r="CZ3" s="308"/>
      <c r="DA3" s="308"/>
      <c r="DB3" s="308"/>
      <c r="DC3" s="308"/>
      <c r="DD3" s="308"/>
    </row>
    <row r="4" spans="1:108" x14ac:dyDescent="0.25">
      <c r="A4" s="317" t="s">
        <v>84</v>
      </c>
      <c r="B4" s="317"/>
      <c r="C4" s="317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7"/>
      <c r="AN4" s="317"/>
      <c r="AO4" s="317"/>
      <c r="AP4" s="317"/>
      <c r="AQ4" s="317"/>
      <c r="AR4" s="317"/>
      <c r="AS4" s="317"/>
      <c r="AT4" s="317"/>
      <c r="AU4" s="317"/>
      <c r="AV4" s="317"/>
      <c r="AW4" s="317"/>
      <c r="AX4" s="317"/>
      <c r="AY4" s="317"/>
      <c r="AZ4" s="317"/>
      <c r="BA4" s="317"/>
      <c r="BB4" s="317"/>
      <c r="BC4" s="317"/>
      <c r="BD4" s="317"/>
      <c r="BE4" s="317"/>
      <c r="BF4" s="317"/>
      <c r="BG4" s="317"/>
      <c r="BH4" s="317"/>
      <c r="BI4" s="317"/>
      <c r="BJ4" s="317"/>
      <c r="BK4" s="317"/>
      <c r="BL4" s="317"/>
      <c r="BM4" s="317"/>
      <c r="BN4" s="317"/>
      <c r="BO4" s="317"/>
      <c r="BP4" s="317"/>
      <c r="BQ4" s="317"/>
      <c r="BR4" s="317"/>
      <c r="BS4" s="317"/>
      <c r="BT4" s="317"/>
      <c r="BU4" s="317"/>
      <c r="BV4" s="317"/>
      <c r="BW4" s="317"/>
      <c r="BX4" s="317"/>
      <c r="BY4" s="317"/>
      <c r="BZ4" s="317"/>
      <c r="CA4" s="317"/>
      <c r="CB4" s="317"/>
      <c r="CC4" s="317"/>
      <c r="CD4" s="317"/>
      <c r="CE4" s="317"/>
      <c r="CF4" s="317"/>
      <c r="CG4" s="317"/>
      <c r="CH4" s="317"/>
      <c r="CI4" s="317"/>
      <c r="CJ4" s="317"/>
      <c r="CK4" s="317"/>
      <c r="CL4" s="317"/>
      <c r="CM4" s="317"/>
      <c r="CN4" s="317"/>
      <c r="CO4" s="317"/>
      <c r="CP4" s="317"/>
      <c r="CQ4" s="317"/>
      <c r="CR4" s="317"/>
      <c r="CS4" s="317"/>
      <c r="CT4" s="317"/>
      <c r="CU4" s="317"/>
      <c r="CV4" s="317"/>
      <c r="CW4" s="317"/>
      <c r="CX4" s="317"/>
      <c r="CY4" s="317"/>
      <c r="CZ4" s="317"/>
      <c r="DA4" s="317"/>
      <c r="DB4" s="317"/>
      <c r="DC4" s="317"/>
      <c r="DD4" s="317"/>
    </row>
    <row r="5" spans="1:108" ht="3" customHeight="1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</row>
    <row r="6" spans="1:108" ht="15" customHeight="1" x14ac:dyDescent="0.25">
      <c r="A6" s="311" t="s">
        <v>0</v>
      </c>
      <c r="B6" s="312"/>
      <c r="C6" s="312"/>
      <c r="D6" s="312"/>
      <c r="E6" s="312"/>
      <c r="F6" s="312"/>
      <c r="G6" s="312"/>
      <c r="H6" s="312"/>
      <c r="I6" s="312"/>
      <c r="J6" s="312"/>
      <c r="K6" s="312"/>
      <c r="L6" s="312"/>
      <c r="M6" s="312"/>
      <c r="N6" s="312"/>
      <c r="O6" s="312"/>
      <c r="P6" s="312"/>
      <c r="Q6" s="312"/>
      <c r="R6" s="312"/>
      <c r="S6" s="312"/>
      <c r="T6" s="312"/>
      <c r="U6" s="312"/>
      <c r="V6" s="312"/>
      <c r="W6" s="312"/>
      <c r="X6" s="312"/>
      <c r="Y6" s="312"/>
      <c r="Z6" s="312"/>
      <c r="AA6" s="312"/>
      <c r="AB6" s="312"/>
      <c r="AC6" s="312"/>
      <c r="AD6" s="312"/>
      <c r="AE6" s="312"/>
      <c r="AF6" s="312"/>
      <c r="AG6" s="312"/>
      <c r="AH6" s="312"/>
      <c r="AI6" s="312"/>
      <c r="AJ6" s="312"/>
      <c r="AK6" s="312"/>
      <c r="AL6" s="312"/>
      <c r="AM6" s="312"/>
      <c r="AN6" s="312"/>
      <c r="AO6" s="312"/>
      <c r="AP6" s="312"/>
      <c r="AQ6" s="312"/>
      <c r="AR6" s="312"/>
      <c r="AS6" s="312"/>
      <c r="AT6" s="312"/>
      <c r="AU6" s="312"/>
      <c r="AV6" s="312"/>
      <c r="AW6" s="312"/>
      <c r="AX6" s="312"/>
      <c r="AY6" s="312"/>
      <c r="AZ6" s="312"/>
      <c r="BA6" s="312"/>
      <c r="BB6" s="312"/>
      <c r="BC6" s="312"/>
      <c r="BD6" s="312"/>
      <c r="BE6" s="312"/>
      <c r="BF6" s="312"/>
      <c r="BG6" s="312"/>
      <c r="BH6" s="312"/>
      <c r="BI6" s="312"/>
      <c r="BJ6" s="312"/>
      <c r="BK6" s="312"/>
      <c r="BL6" s="312"/>
      <c r="BM6" s="312"/>
      <c r="BN6" s="312"/>
      <c r="BO6" s="312"/>
      <c r="BP6" s="312"/>
      <c r="BQ6" s="312"/>
      <c r="BR6" s="312"/>
      <c r="BS6" s="312"/>
      <c r="BT6" s="313"/>
      <c r="BU6" s="311" t="s">
        <v>83</v>
      </c>
      <c r="BV6" s="312"/>
      <c r="BW6" s="312"/>
      <c r="BX6" s="312"/>
      <c r="BY6" s="312"/>
      <c r="BZ6" s="312"/>
      <c r="CA6" s="312"/>
      <c r="CB6" s="312"/>
      <c r="CC6" s="312"/>
      <c r="CD6" s="312"/>
      <c r="CE6" s="312"/>
      <c r="CF6" s="312"/>
      <c r="CG6" s="312"/>
      <c r="CH6" s="312"/>
      <c r="CI6" s="312"/>
      <c r="CJ6" s="312"/>
      <c r="CK6" s="312"/>
      <c r="CL6" s="312"/>
      <c r="CM6" s="312"/>
      <c r="CN6" s="312"/>
      <c r="CO6" s="312"/>
      <c r="CP6" s="312"/>
      <c r="CQ6" s="312"/>
      <c r="CR6" s="312"/>
      <c r="CS6" s="312"/>
      <c r="CT6" s="312"/>
      <c r="CU6" s="312"/>
      <c r="CV6" s="312"/>
      <c r="CW6" s="312"/>
      <c r="CX6" s="312"/>
      <c r="CY6" s="312"/>
      <c r="CZ6" s="312"/>
      <c r="DA6" s="312"/>
      <c r="DB6" s="312"/>
      <c r="DC6" s="312"/>
      <c r="DD6" s="313"/>
    </row>
    <row r="7" spans="1:108" s="10" customFormat="1" ht="15" customHeight="1" x14ac:dyDescent="0.25">
      <c r="A7" s="65"/>
      <c r="B7" s="301" t="s">
        <v>78</v>
      </c>
      <c r="C7" s="301"/>
      <c r="D7" s="301"/>
      <c r="E7" s="301"/>
      <c r="F7" s="301"/>
      <c r="G7" s="301"/>
      <c r="H7" s="301"/>
      <c r="I7" s="301"/>
      <c r="J7" s="301"/>
      <c r="K7" s="301"/>
      <c r="L7" s="301"/>
      <c r="M7" s="301"/>
      <c r="N7" s="301"/>
      <c r="O7" s="301"/>
      <c r="P7" s="301"/>
      <c r="Q7" s="301"/>
      <c r="R7" s="301"/>
      <c r="S7" s="301"/>
      <c r="T7" s="301"/>
      <c r="U7" s="301"/>
      <c r="V7" s="301"/>
      <c r="W7" s="301"/>
      <c r="X7" s="301"/>
      <c r="Y7" s="301"/>
      <c r="Z7" s="301"/>
      <c r="AA7" s="301"/>
      <c r="AB7" s="301"/>
      <c r="AC7" s="301"/>
      <c r="AD7" s="301"/>
      <c r="AE7" s="301"/>
      <c r="AF7" s="301"/>
      <c r="AG7" s="301"/>
      <c r="AH7" s="301"/>
      <c r="AI7" s="301"/>
      <c r="AJ7" s="301"/>
      <c r="AK7" s="301"/>
      <c r="AL7" s="301"/>
      <c r="AM7" s="301"/>
      <c r="AN7" s="301"/>
      <c r="AO7" s="301"/>
      <c r="AP7" s="301"/>
      <c r="AQ7" s="301"/>
      <c r="AR7" s="301"/>
      <c r="AS7" s="301"/>
      <c r="AT7" s="301"/>
      <c r="AU7" s="301"/>
      <c r="AV7" s="301"/>
      <c r="AW7" s="301"/>
      <c r="AX7" s="301"/>
      <c r="AY7" s="301"/>
      <c r="AZ7" s="301"/>
      <c r="BA7" s="301"/>
      <c r="BB7" s="301"/>
      <c r="BC7" s="301"/>
      <c r="BD7" s="301"/>
      <c r="BE7" s="301"/>
      <c r="BF7" s="301"/>
      <c r="BG7" s="301"/>
      <c r="BH7" s="301"/>
      <c r="BI7" s="301"/>
      <c r="BJ7" s="301"/>
      <c r="BK7" s="301"/>
      <c r="BL7" s="301"/>
      <c r="BM7" s="301"/>
      <c r="BN7" s="301"/>
      <c r="BO7" s="301"/>
      <c r="BP7" s="301"/>
      <c r="BQ7" s="301"/>
      <c r="BR7" s="301"/>
      <c r="BS7" s="301"/>
      <c r="BT7" s="302"/>
      <c r="BU7" s="314">
        <v>198913676.88999999</v>
      </c>
      <c r="BV7" s="315"/>
      <c r="BW7" s="315"/>
      <c r="BX7" s="315"/>
      <c r="BY7" s="315"/>
      <c r="BZ7" s="315"/>
      <c r="CA7" s="315"/>
      <c r="CB7" s="315"/>
      <c r="CC7" s="315"/>
      <c r="CD7" s="315"/>
      <c r="CE7" s="315"/>
      <c r="CF7" s="315"/>
      <c r="CG7" s="315"/>
      <c r="CH7" s="315"/>
      <c r="CI7" s="315"/>
      <c r="CJ7" s="315"/>
      <c r="CK7" s="315"/>
      <c r="CL7" s="315"/>
      <c r="CM7" s="315"/>
      <c r="CN7" s="315"/>
      <c r="CO7" s="315"/>
      <c r="CP7" s="315"/>
      <c r="CQ7" s="315"/>
      <c r="CR7" s="315"/>
      <c r="CS7" s="315"/>
      <c r="CT7" s="315"/>
      <c r="CU7" s="315"/>
      <c r="CV7" s="315"/>
      <c r="CW7" s="315"/>
      <c r="CX7" s="315"/>
      <c r="CY7" s="315"/>
      <c r="CZ7" s="315"/>
      <c r="DA7" s="315"/>
      <c r="DB7" s="315"/>
      <c r="DC7" s="315"/>
      <c r="DD7" s="316"/>
    </row>
    <row r="8" spans="1:108" s="17" customFormat="1" ht="15" customHeight="1" x14ac:dyDescent="0.25">
      <c r="A8" s="66"/>
      <c r="B8" s="309" t="s">
        <v>8</v>
      </c>
      <c r="C8" s="309"/>
      <c r="D8" s="309"/>
      <c r="E8" s="309"/>
      <c r="F8" s="309"/>
      <c r="G8" s="309"/>
      <c r="H8" s="309"/>
      <c r="I8" s="309"/>
      <c r="J8" s="309"/>
      <c r="K8" s="309"/>
      <c r="L8" s="309"/>
      <c r="M8" s="309"/>
      <c r="N8" s="309"/>
      <c r="O8" s="309"/>
      <c r="P8" s="309"/>
      <c r="Q8" s="309"/>
      <c r="R8" s="309"/>
      <c r="S8" s="309"/>
      <c r="T8" s="309"/>
      <c r="U8" s="309"/>
      <c r="V8" s="309"/>
      <c r="W8" s="309"/>
      <c r="X8" s="309"/>
      <c r="Y8" s="309"/>
      <c r="Z8" s="309"/>
      <c r="AA8" s="309"/>
      <c r="AB8" s="309"/>
      <c r="AC8" s="309"/>
      <c r="AD8" s="309"/>
      <c r="AE8" s="309"/>
      <c r="AF8" s="309"/>
      <c r="AG8" s="309"/>
      <c r="AH8" s="309"/>
      <c r="AI8" s="309"/>
      <c r="AJ8" s="309"/>
      <c r="AK8" s="309"/>
      <c r="AL8" s="309"/>
      <c r="AM8" s="309"/>
      <c r="AN8" s="309"/>
      <c r="AO8" s="309"/>
      <c r="AP8" s="309"/>
      <c r="AQ8" s="309"/>
      <c r="AR8" s="309"/>
      <c r="AS8" s="309"/>
      <c r="AT8" s="309"/>
      <c r="AU8" s="309"/>
      <c r="AV8" s="309"/>
      <c r="AW8" s="309"/>
      <c r="AX8" s="309"/>
      <c r="AY8" s="309"/>
      <c r="AZ8" s="309"/>
      <c r="BA8" s="309"/>
      <c r="BB8" s="309"/>
      <c r="BC8" s="309"/>
      <c r="BD8" s="309"/>
      <c r="BE8" s="309"/>
      <c r="BF8" s="309"/>
      <c r="BG8" s="309"/>
      <c r="BH8" s="309"/>
      <c r="BI8" s="309"/>
      <c r="BJ8" s="309"/>
      <c r="BK8" s="309"/>
      <c r="BL8" s="309"/>
      <c r="BM8" s="309"/>
      <c r="BN8" s="309"/>
      <c r="BO8" s="309"/>
      <c r="BP8" s="309"/>
      <c r="BQ8" s="309"/>
      <c r="BR8" s="309"/>
      <c r="BS8" s="309"/>
      <c r="BT8" s="310"/>
      <c r="BU8" s="318"/>
      <c r="BV8" s="319"/>
      <c r="BW8" s="319"/>
      <c r="BX8" s="319"/>
      <c r="BY8" s="319"/>
      <c r="BZ8" s="319"/>
      <c r="CA8" s="319"/>
      <c r="CB8" s="319"/>
      <c r="CC8" s="319"/>
      <c r="CD8" s="319"/>
      <c r="CE8" s="319"/>
      <c r="CF8" s="319"/>
      <c r="CG8" s="319"/>
      <c r="CH8" s="319"/>
      <c r="CI8" s="319"/>
      <c r="CJ8" s="319"/>
      <c r="CK8" s="319"/>
      <c r="CL8" s="319"/>
      <c r="CM8" s="319"/>
      <c r="CN8" s="319"/>
      <c r="CO8" s="319"/>
      <c r="CP8" s="319"/>
      <c r="CQ8" s="319"/>
      <c r="CR8" s="319"/>
      <c r="CS8" s="319"/>
      <c r="CT8" s="319"/>
      <c r="CU8" s="319"/>
      <c r="CV8" s="319"/>
      <c r="CW8" s="319"/>
      <c r="CX8" s="319"/>
      <c r="CY8" s="319"/>
      <c r="CZ8" s="319"/>
      <c r="DA8" s="319"/>
      <c r="DB8" s="319"/>
      <c r="DC8" s="319"/>
      <c r="DD8" s="320"/>
    </row>
    <row r="9" spans="1:108" ht="24.75" customHeight="1" x14ac:dyDescent="0.25">
      <c r="A9" s="67"/>
      <c r="B9" s="292" t="s">
        <v>77</v>
      </c>
      <c r="C9" s="292"/>
      <c r="D9" s="292"/>
      <c r="E9" s="292"/>
      <c r="F9" s="292"/>
      <c r="G9" s="292"/>
      <c r="H9" s="292"/>
      <c r="I9" s="292"/>
      <c r="J9" s="292"/>
      <c r="K9" s="292"/>
      <c r="L9" s="292"/>
      <c r="M9" s="292"/>
      <c r="N9" s="292"/>
      <c r="O9" s="292"/>
      <c r="P9" s="292"/>
      <c r="Q9" s="292"/>
      <c r="R9" s="292"/>
      <c r="S9" s="292"/>
      <c r="T9" s="292"/>
      <c r="U9" s="292"/>
      <c r="V9" s="292"/>
      <c r="W9" s="292"/>
      <c r="X9" s="292"/>
      <c r="Y9" s="292"/>
      <c r="Z9" s="292"/>
      <c r="AA9" s="292"/>
      <c r="AB9" s="292"/>
      <c r="AC9" s="292"/>
      <c r="AD9" s="292"/>
      <c r="AE9" s="292"/>
      <c r="AF9" s="292"/>
      <c r="AG9" s="292"/>
      <c r="AH9" s="292"/>
      <c r="AI9" s="292"/>
      <c r="AJ9" s="292"/>
      <c r="AK9" s="292"/>
      <c r="AL9" s="292"/>
      <c r="AM9" s="292"/>
      <c r="AN9" s="292"/>
      <c r="AO9" s="292"/>
      <c r="AP9" s="292"/>
      <c r="AQ9" s="292"/>
      <c r="AR9" s="292"/>
      <c r="AS9" s="292"/>
      <c r="AT9" s="292"/>
      <c r="AU9" s="292"/>
      <c r="AV9" s="292"/>
      <c r="AW9" s="292"/>
      <c r="AX9" s="292"/>
      <c r="AY9" s="292"/>
      <c r="AZ9" s="292"/>
      <c r="BA9" s="292"/>
      <c r="BB9" s="292"/>
      <c r="BC9" s="292"/>
      <c r="BD9" s="292"/>
      <c r="BE9" s="292"/>
      <c r="BF9" s="292"/>
      <c r="BG9" s="292"/>
      <c r="BH9" s="292"/>
      <c r="BI9" s="292"/>
      <c r="BJ9" s="292"/>
      <c r="BK9" s="292"/>
      <c r="BL9" s="292"/>
      <c r="BM9" s="292"/>
      <c r="BN9" s="292"/>
      <c r="BO9" s="292"/>
      <c r="BP9" s="292"/>
      <c r="BQ9" s="292"/>
      <c r="BR9" s="292"/>
      <c r="BS9" s="292"/>
      <c r="BT9" s="293"/>
      <c r="BU9" s="294">
        <v>177040366.78999999</v>
      </c>
      <c r="BV9" s="295"/>
      <c r="BW9" s="295"/>
      <c r="BX9" s="295"/>
      <c r="BY9" s="295"/>
      <c r="BZ9" s="295"/>
      <c r="CA9" s="295"/>
      <c r="CB9" s="295"/>
      <c r="CC9" s="295"/>
      <c r="CD9" s="295"/>
      <c r="CE9" s="295"/>
      <c r="CF9" s="295"/>
      <c r="CG9" s="295"/>
      <c r="CH9" s="295"/>
      <c r="CI9" s="295"/>
      <c r="CJ9" s="295"/>
      <c r="CK9" s="295"/>
      <c r="CL9" s="295"/>
      <c r="CM9" s="295"/>
      <c r="CN9" s="295"/>
      <c r="CO9" s="295"/>
      <c r="CP9" s="295"/>
      <c r="CQ9" s="295"/>
      <c r="CR9" s="295"/>
      <c r="CS9" s="295"/>
      <c r="CT9" s="295"/>
      <c r="CU9" s="295"/>
      <c r="CV9" s="295"/>
      <c r="CW9" s="295"/>
      <c r="CX9" s="295"/>
      <c r="CY9" s="295"/>
      <c r="CZ9" s="295"/>
      <c r="DA9" s="295"/>
      <c r="DB9" s="295"/>
      <c r="DC9" s="295"/>
      <c r="DD9" s="296"/>
    </row>
    <row r="10" spans="1:108" ht="15" customHeight="1" x14ac:dyDescent="0.25">
      <c r="A10" s="68"/>
      <c r="B10" s="297" t="s">
        <v>4</v>
      </c>
      <c r="C10" s="297"/>
      <c r="D10" s="297"/>
      <c r="E10" s="297"/>
      <c r="F10" s="297"/>
      <c r="G10" s="297"/>
      <c r="H10" s="297"/>
      <c r="I10" s="297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  <c r="AD10" s="297"/>
      <c r="AE10" s="297"/>
      <c r="AF10" s="297"/>
      <c r="AG10" s="297"/>
      <c r="AH10" s="297"/>
      <c r="AI10" s="297"/>
      <c r="AJ10" s="297"/>
      <c r="AK10" s="297"/>
      <c r="AL10" s="297"/>
      <c r="AM10" s="297"/>
      <c r="AN10" s="297"/>
      <c r="AO10" s="297"/>
      <c r="AP10" s="297"/>
      <c r="AQ10" s="297"/>
      <c r="AR10" s="297"/>
      <c r="AS10" s="297"/>
      <c r="AT10" s="297"/>
      <c r="AU10" s="297"/>
      <c r="AV10" s="297"/>
      <c r="AW10" s="297"/>
      <c r="AX10" s="297"/>
      <c r="AY10" s="297"/>
      <c r="AZ10" s="297"/>
      <c r="BA10" s="297"/>
      <c r="BB10" s="297"/>
      <c r="BC10" s="297"/>
      <c r="BD10" s="297"/>
      <c r="BE10" s="297"/>
      <c r="BF10" s="297"/>
      <c r="BG10" s="297"/>
      <c r="BH10" s="297"/>
      <c r="BI10" s="297"/>
      <c r="BJ10" s="297"/>
      <c r="BK10" s="297"/>
      <c r="BL10" s="297"/>
      <c r="BM10" s="297"/>
      <c r="BN10" s="297"/>
      <c r="BO10" s="297"/>
      <c r="BP10" s="297"/>
      <c r="BQ10" s="297"/>
      <c r="BR10" s="297"/>
      <c r="BS10" s="297"/>
      <c r="BT10" s="298"/>
      <c r="BU10" s="294"/>
      <c r="BV10" s="295"/>
      <c r="BW10" s="295"/>
      <c r="BX10" s="295"/>
      <c r="BY10" s="295"/>
      <c r="BZ10" s="295"/>
      <c r="CA10" s="295"/>
      <c r="CB10" s="295"/>
      <c r="CC10" s="295"/>
      <c r="CD10" s="295"/>
      <c r="CE10" s="295"/>
      <c r="CF10" s="295"/>
      <c r="CG10" s="295"/>
      <c r="CH10" s="295"/>
      <c r="CI10" s="295"/>
      <c r="CJ10" s="295"/>
      <c r="CK10" s="295"/>
      <c r="CL10" s="295"/>
      <c r="CM10" s="295"/>
      <c r="CN10" s="295"/>
      <c r="CO10" s="295"/>
      <c r="CP10" s="295"/>
      <c r="CQ10" s="295"/>
      <c r="CR10" s="295"/>
      <c r="CS10" s="295"/>
      <c r="CT10" s="295"/>
      <c r="CU10" s="295"/>
      <c r="CV10" s="295"/>
      <c r="CW10" s="295"/>
      <c r="CX10" s="295"/>
      <c r="CY10" s="295"/>
      <c r="CZ10" s="295"/>
      <c r="DA10" s="295"/>
      <c r="DB10" s="295"/>
      <c r="DC10" s="295"/>
      <c r="DD10" s="296"/>
    </row>
    <row r="11" spans="1:108" ht="36" customHeight="1" x14ac:dyDescent="0.25">
      <c r="A11" s="67"/>
      <c r="B11" s="292" t="s">
        <v>79</v>
      </c>
      <c r="C11" s="292"/>
      <c r="D11" s="292"/>
      <c r="E11" s="292"/>
      <c r="F11" s="292"/>
      <c r="G11" s="292"/>
      <c r="H11" s="292"/>
      <c r="I11" s="292"/>
      <c r="J11" s="292"/>
      <c r="K11" s="292"/>
      <c r="L11" s="292"/>
      <c r="M11" s="292"/>
      <c r="N11" s="292"/>
      <c r="O11" s="292"/>
      <c r="P11" s="292"/>
      <c r="Q11" s="292"/>
      <c r="R11" s="292"/>
      <c r="S11" s="292"/>
      <c r="T11" s="292"/>
      <c r="U11" s="292"/>
      <c r="V11" s="292"/>
      <c r="W11" s="292"/>
      <c r="X11" s="292"/>
      <c r="Y11" s="292"/>
      <c r="Z11" s="292"/>
      <c r="AA11" s="292"/>
      <c r="AB11" s="292"/>
      <c r="AC11" s="292"/>
      <c r="AD11" s="292"/>
      <c r="AE11" s="292"/>
      <c r="AF11" s="292"/>
      <c r="AG11" s="292"/>
      <c r="AH11" s="292"/>
      <c r="AI11" s="292"/>
      <c r="AJ11" s="292"/>
      <c r="AK11" s="292"/>
      <c r="AL11" s="292"/>
      <c r="AM11" s="292"/>
      <c r="AN11" s="292"/>
      <c r="AO11" s="292"/>
      <c r="AP11" s="292"/>
      <c r="AQ11" s="292"/>
      <c r="AR11" s="292"/>
      <c r="AS11" s="292"/>
      <c r="AT11" s="292"/>
      <c r="AU11" s="292"/>
      <c r="AV11" s="292"/>
      <c r="AW11" s="292"/>
      <c r="AX11" s="292"/>
      <c r="AY11" s="292"/>
      <c r="AZ11" s="292"/>
      <c r="BA11" s="292"/>
      <c r="BB11" s="292"/>
      <c r="BC11" s="292"/>
      <c r="BD11" s="292"/>
      <c r="BE11" s="292"/>
      <c r="BF11" s="292"/>
      <c r="BG11" s="292"/>
      <c r="BH11" s="292"/>
      <c r="BI11" s="292"/>
      <c r="BJ11" s="292"/>
      <c r="BK11" s="292"/>
      <c r="BL11" s="292"/>
      <c r="BM11" s="292"/>
      <c r="BN11" s="292"/>
      <c r="BO11" s="292"/>
      <c r="BP11" s="292"/>
      <c r="BQ11" s="292"/>
      <c r="BR11" s="292"/>
      <c r="BS11" s="292"/>
      <c r="BT11" s="293"/>
      <c r="BU11" s="285">
        <v>177040366.78999999</v>
      </c>
      <c r="BV11" s="286"/>
      <c r="BW11" s="286"/>
      <c r="BX11" s="286"/>
      <c r="BY11" s="286"/>
      <c r="BZ11" s="286"/>
      <c r="CA11" s="286"/>
      <c r="CB11" s="286"/>
      <c r="CC11" s="286"/>
      <c r="CD11" s="286"/>
      <c r="CE11" s="286"/>
      <c r="CF11" s="286"/>
      <c r="CG11" s="286"/>
      <c r="CH11" s="286"/>
      <c r="CI11" s="286"/>
      <c r="CJ11" s="286"/>
      <c r="CK11" s="286"/>
      <c r="CL11" s="286"/>
      <c r="CM11" s="286"/>
      <c r="CN11" s="286"/>
      <c r="CO11" s="286"/>
      <c r="CP11" s="286"/>
      <c r="CQ11" s="286"/>
      <c r="CR11" s="286"/>
      <c r="CS11" s="286"/>
      <c r="CT11" s="286"/>
      <c r="CU11" s="286"/>
      <c r="CV11" s="286"/>
      <c r="CW11" s="286"/>
      <c r="CX11" s="286"/>
      <c r="CY11" s="286"/>
      <c r="CZ11" s="286"/>
      <c r="DA11" s="286"/>
      <c r="DB11" s="286"/>
      <c r="DC11" s="286"/>
      <c r="DD11" s="287"/>
    </row>
    <row r="12" spans="1:108" ht="38.25" customHeight="1" x14ac:dyDescent="0.25">
      <c r="A12" s="67"/>
      <c r="B12" s="292" t="s">
        <v>80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292"/>
      <c r="BC12" s="292"/>
      <c r="BD12" s="292"/>
      <c r="BE12" s="292"/>
      <c r="BF12" s="292"/>
      <c r="BG12" s="292"/>
      <c r="BH12" s="292"/>
      <c r="BI12" s="292"/>
      <c r="BJ12" s="292"/>
      <c r="BK12" s="292"/>
      <c r="BL12" s="292"/>
      <c r="BM12" s="292"/>
      <c r="BN12" s="292"/>
      <c r="BO12" s="292"/>
      <c r="BP12" s="292"/>
      <c r="BQ12" s="292"/>
      <c r="BR12" s="292"/>
      <c r="BS12" s="292"/>
      <c r="BT12" s="293"/>
      <c r="BU12" s="285">
        <v>0</v>
      </c>
      <c r="BV12" s="286"/>
      <c r="BW12" s="286"/>
      <c r="BX12" s="286"/>
      <c r="BY12" s="286"/>
      <c r="BZ12" s="286"/>
      <c r="CA12" s="286"/>
      <c r="CB12" s="286"/>
      <c r="CC12" s="286"/>
      <c r="CD12" s="286"/>
      <c r="CE12" s="286"/>
      <c r="CF12" s="286"/>
      <c r="CG12" s="286"/>
      <c r="CH12" s="286"/>
      <c r="CI12" s="286"/>
      <c r="CJ12" s="286"/>
      <c r="CK12" s="286"/>
      <c r="CL12" s="286"/>
      <c r="CM12" s="286"/>
      <c r="CN12" s="286"/>
      <c r="CO12" s="286"/>
      <c r="CP12" s="286"/>
      <c r="CQ12" s="286"/>
      <c r="CR12" s="286"/>
      <c r="CS12" s="286"/>
      <c r="CT12" s="286"/>
      <c r="CU12" s="286"/>
      <c r="CV12" s="286"/>
      <c r="CW12" s="286"/>
      <c r="CX12" s="286"/>
      <c r="CY12" s="286"/>
      <c r="CZ12" s="286"/>
      <c r="DA12" s="286"/>
      <c r="DB12" s="286"/>
      <c r="DC12" s="286"/>
      <c r="DD12" s="287"/>
    </row>
    <row r="13" spans="1:108" ht="38.25" customHeight="1" x14ac:dyDescent="0.25">
      <c r="A13" s="67"/>
      <c r="B13" s="292" t="s">
        <v>81</v>
      </c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  <c r="N13" s="292"/>
      <c r="O13" s="292"/>
      <c r="P13" s="292"/>
      <c r="Q13" s="292"/>
      <c r="R13" s="292"/>
      <c r="S13" s="292"/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2"/>
      <c r="BA13" s="292"/>
      <c r="BB13" s="292"/>
      <c r="BC13" s="292"/>
      <c r="BD13" s="292"/>
      <c r="BE13" s="292"/>
      <c r="BF13" s="292"/>
      <c r="BG13" s="292"/>
      <c r="BH13" s="292"/>
      <c r="BI13" s="292"/>
      <c r="BJ13" s="292"/>
      <c r="BK13" s="292"/>
      <c r="BL13" s="292"/>
      <c r="BM13" s="292"/>
      <c r="BN13" s="292"/>
      <c r="BO13" s="292"/>
      <c r="BP13" s="292"/>
      <c r="BQ13" s="292"/>
      <c r="BR13" s="292"/>
      <c r="BS13" s="292"/>
      <c r="BT13" s="293"/>
      <c r="BU13" s="285">
        <v>0</v>
      </c>
      <c r="BV13" s="286"/>
      <c r="BW13" s="286"/>
      <c r="BX13" s="286"/>
      <c r="BY13" s="286"/>
      <c r="BZ13" s="286"/>
      <c r="CA13" s="286"/>
      <c r="CB13" s="286"/>
      <c r="CC13" s="286"/>
      <c r="CD13" s="286"/>
      <c r="CE13" s="286"/>
      <c r="CF13" s="286"/>
      <c r="CG13" s="286"/>
      <c r="CH13" s="286"/>
      <c r="CI13" s="286"/>
      <c r="CJ13" s="286"/>
      <c r="CK13" s="286"/>
      <c r="CL13" s="286"/>
      <c r="CM13" s="286"/>
      <c r="CN13" s="286"/>
      <c r="CO13" s="286"/>
      <c r="CP13" s="286"/>
      <c r="CQ13" s="286"/>
      <c r="CR13" s="286"/>
      <c r="CS13" s="286"/>
      <c r="CT13" s="286"/>
      <c r="CU13" s="286"/>
      <c r="CV13" s="286"/>
      <c r="CW13" s="286"/>
      <c r="CX13" s="286"/>
      <c r="CY13" s="286"/>
      <c r="CZ13" s="286"/>
      <c r="DA13" s="286"/>
      <c r="DB13" s="286"/>
      <c r="DC13" s="286"/>
      <c r="DD13" s="287"/>
    </row>
    <row r="14" spans="1:108" ht="24.75" customHeight="1" x14ac:dyDescent="0.25">
      <c r="A14" s="67"/>
      <c r="B14" s="292" t="s">
        <v>61</v>
      </c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  <c r="N14" s="292"/>
      <c r="O14" s="292"/>
      <c r="P14" s="292"/>
      <c r="Q14" s="292"/>
      <c r="R14" s="292"/>
      <c r="S14" s="292"/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292"/>
      <c r="BC14" s="292"/>
      <c r="BD14" s="292"/>
      <c r="BE14" s="292"/>
      <c r="BF14" s="292"/>
      <c r="BG14" s="292"/>
      <c r="BH14" s="292"/>
      <c r="BI14" s="292"/>
      <c r="BJ14" s="292"/>
      <c r="BK14" s="292"/>
      <c r="BL14" s="292"/>
      <c r="BM14" s="292"/>
      <c r="BN14" s="292"/>
      <c r="BO14" s="292"/>
      <c r="BP14" s="292"/>
      <c r="BQ14" s="292"/>
      <c r="BR14" s="292"/>
      <c r="BS14" s="292"/>
      <c r="BT14" s="293"/>
      <c r="BU14" s="285">
        <v>0</v>
      </c>
      <c r="BV14" s="286"/>
      <c r="BW14" s="286"/>
      <c r="BX14" s="286"/>
      <c r="BY14" s="286"/>
      <c r="BZ14" s="286"/>
      <c r="CA14" s="286"/>
      <c r="CB14" s="286"/>
      <c r="CC14" s="286"/>
      <c r="CD14" s="286"/>
      <c r="CE14" s="286"/>
      <c r="CF14" s="286"/>
      <c r="CG14" s="286"/>
      <c r="CH14" s="286"/>
      <c r="CI14" s="286"/>
      <c r="CJ14" s="286"/>
      <c r="CK14" s="286"/>
      <c r="CL14" s="286"/>
      <c r="CM14" s="286"/>
      <c r="CN14" s="286"/>
      <c r="CO14" s="286"/>
      <c r="CP14" s="286"/>
      <c r="CQ14" s="286"/>
      <c r="CR14" s="286"/>
      <c r="CS14" s="286"/>
      <c r="CT14" s="286"/>
      <c r="CU14" s="286"/>
      <c r="CV14" s="286"/>
      <c r="CW14" s="286"/>
      <c r="CX14" s="286"/>
      <c r="CY14" s="286"/>
      <c r="CZ14" s="286"/>
      <c r="DA14" s="286"/>
      <c r="DB14" s="286"/>
      <c r="DC14" s="286"/>
      <c r="DD14" s="287"/>
    </row>
    <row r="15" spans="1:108" ht="15" customHeight="1" x14ac:dyDescent="0.25">
      <c r="A15" s="67"/>
      <c r="B15" s="292" t="s">
        <v>62</v>
      </c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  <c r="N15" s="292"/>
      <c r="O15" s="292"/>
      <c r="P15" s="292"/>
      <c r="Q15" s="292"/>
      <c r="R15" s="292"/>
      <c r="S15" s="292"/>
      <c r="T15" s="292"/>
      <c r="U15" s="292"/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292"/>
      <c r="BC15" s="292"/>
      <c r="BD15" s="292"/>
      <c r="BE15" s="292"/>
      <c r="BF15" s="292"/>
      <c r="BG15" s="292"/>
      <c r="BH15" s="292"/>
      <c r="BI15" s="292"/>
      <c r="BJ15" s="292"/>
      <c r="BK15" s="292"/>
      <c r="BL15" s="292"/>
      <c r="BM15" s="292"/>
      <c r="BN15" s="292"/>
      <c r="BO15" s="292"/>
      <c r="BP15" s="292"/>
      <c r="BQ15" s="292"/>
      <c r="BR15" s="292"/>
      <c r="BS15" s="292"/>
      <c r="BT15" s="293"/>
      <c r="BU15" s="285">
        <v>122990640.54000001</v>
      </c>
      <c r="BV15" s="286"/>
      <c r="BW15" s="286"/>
      <c r="BX15" s="286"/>
      <c r="BY15" s="286"/>
      <c r="BZ15" s="286"/>
      <c r="CA15" s="286"/>
      <c r="CB15" s="286"/>
      <c r="CC15" s="286"/>
      <c r="CD15" s="286"/>
      <c r="CE15" s="286"/>
      <c r="CF15" s="286"/>
      <c r="CG15" s="286"/>
      <c r="CH15" s="286"/>
      <c r="CI15" s="286"/>
      <c r="CJ15" s="286"/>
      <c r="CK15" s="286"/>
      <c r="CL15" s="286"/>
      <c r="CM15" s="286"/>
      <c r="CN15" s="286"/>
      <c r="CO15" s="286"/>
      <c r="CP15" s="286"/>
      <c r="CQ15" s="286"/>
      <c r="CR15" s="286"/>
      <c r="CS15" s="286"/>
      <c r="CT15" s="286"/>
      <c r="CU15" s="286"/>
      <c r="CV15" s="286"/>
      <c r="CW15" s="286"/>
      <c r="CX15" s="286"/>
      <c r="CY15" s="286"/>
      <c r="CZ15" s="286"/>
      <c r="DA15" s="286"/>
      <c r="DB15" s="286"/>
      <c r="DC15" s="286"/>
      <c r="DD15" s="287"/>
    </row>
    <row r="16" spans="1:108" ht="24.75" customHeight="1" x14ac:dyDescent="0.25">
      <c r="A16" s="67"/>
      <c r="B16" s="292" t="s">
        <v>76</v>
      </c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  <c r="N16" s="292"/>
      <c r="O16" s="292"/>
      <c r="P16" s="292"/>
      <c r="Q16" s="292"/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U16" s="292"/>
      <c r="AV16" s="292"/>
      <c r="AW16" s="292"/>
      <c r="AX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3"/>
      <c r="BU16" s="285">
        <v>21873310.100000001</v>
      </c>
      <c r="BV16" s="286"/>
      <c r="BW16" s="286"/>
      <c r="BX16" s="286"/>
      <c r="BY16" s="286"/>
      <c r="BZ16" s="286"/>
      <c r="CA16" s="286"/>
      <c r="CB16" s="286"/>
      <c r="CC16" s="286"/>
      <c r="CD16" s="286"/>
      <c r="CE16" s="286"/>
      <c r="CF16" s="286"/>
      <c r="CG16" s="286"/>
      <c r="CH16" s="286"/>
      <c r="CI16" s="286"/>
      <c r="CJ16" s="286"/>
      <c r="CK16" s="286"/>
      <c r="CL16" s="286"/>
      <c r="CM16" s="286"/>
      <c r="CN16" s="286"/>
      <c r="CO16" s="286"/>
      <c r="CP16" s="286"/>
      <c r="CQ16" s="286"/>
      <c r="CR16" s="286"/>
      <c r="CS16" s="286"/>
      <c r="CT16" s="286"/>
      <c r="CU16" s="286"/>
      <c r="CV16" s="286"/>
      <c r="CW16" s="286"/>
      <c r="CX16" s="286"/>
      <c r="CY16" s="286"/>
      <c r="CZ16" s="286"/>
      <c r="DA16" s="286"/>
      <c r="DB16" s="286"/>
      <c r="DC16" s="286"/>
      <c r="DD16" s="287"/>
    </row>
    <row r="17" spans="1:108" ht="11.25" customHeight="1" x14ac:dyDescent="0.25">
      <c r="A17" s="69"/>
      <c r="B17" s="297" t="s">
        <v>4</v>
      </c>
      <c r="C17" s="297"/>
      <c r="D17" s="297"/>
      <c r="E17" s="297"/>
      <c r="F17" s="297"/>
      <c r="G17" s="297"/>
      <c r="H17" s="297"/>
      <c r="I17" s="297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  <c r="AD17" s="297"/>
      <c r="AE17" s="297"/>
      <c r="AF17" s="297"/>
      <c r="AG17" s="297"/>
      <c r="AH17" s="297"/>
      <c r="AI17" s="297"/>
      <c r="AJ17" s="297"/>
      <c r="AK17" s="297"/>
      <c r="AL17" s="297"/>
      <c r="AM17" s="297"/>
      <c r="AN17" s="297"/>
      <c r="AO17" s="297"/>
      <c r="AP17" s="297"/>
      <c r="AQ17" s="297"/>
      <c r="AR17" s="297"/>
      <c r="AS17" s="297"/>
      <c r="AT17" s="297"/>
      <c r="AU17" s="297"/>
      <c r="AV17" s="297"/>
      <c r="AW17" s="297"/>
      <c r="AX17" s="297"/>
      <c r="AY17" s="297"/>
      <c r="AZ17" s="297"/>
      <c r="BA17" s="297"/>
      <c r="BB17" s="297"/>
      <c r="BC17" s="297"/>
      <c r="BD17" s="297"/>
      <c r="BE17" s="297"/>
      <c r="BF17" s="297"/>
      <c r="BG17" s="297"/>
      <c r="BH17" s="297"/>
      <c r="BI17" s="297"/>
      <c r="BJ17" s="297"/>
      <c r="BK17" s="297"/>
      <c r="BL17" s="297"/>
      <c r="BM17" s="297"/>
      <c r="BN17" s="297"/>
      <c r="BO17" s="297"/>
      <c r="BP17" s="297"/>
      <c r="BQ17" s="297"/>
      <c r="BR17" s="297"/>
      <c r="BS17" s="297"/>
      <c r="BT17" s="298"/>
      <c r="BU17" s="285"/>
      <c r="BV17" s="286"/>
      <c r="BW17" s="286"/>
      <c r="BX17" s="286"/>
      <c r="BY17" s="286"/>
      <c r="BZ17" s="286"/>
      <c r="CA17" s="286"/>
      <c r="CB17" s="286"/>
      <c r="CC17" s="286"/>
      <c r="CD17" s="286"/>
      <c r="CE17" s="286"/>
      <c r="CF17" s="286"/>
      <c r="CG17" s="286"/>
      <c r="CH17" s="286"/>
      <c r="CI17" s="286"/>
      <c r="CJ17" s="286"/>
      <c r="CK17" s="286"/>
      <c r="CL17" s="286"/>
      <c r="CM17" s="286"/>
      <c r="CN17" s="286"/>
      <c r="CO17" s="286"/>
      <c r="CP17" s="286"/>
      <c r="CQ17" s="286"/>
      <c r="CR17" s="286"/>
      <c r="CS17" s="286"/>
      <c r="CT17" s="286"/>
      <c r="CU17" s="286"/>
      <c r="CV17" s="286"/>
      <c r="CW17" s="286"/>
      <c r="CX17" s="286"/>
      <c r="CY17" s="286"/>
      <c r="CZ17" s="286"/>
      <c r="DA17" s="286"/>
      <c r="DB17" s="286"/>
      <c r="DC17" s="286"/>
      <c r="DD17" s="287"/>
    </row>
    <row r="18" spans="1:108" ht="15" customHeight="1" x14ac:dyDescent="0.25">
      <c r="A18" s="67"/>
      <c r="B18" s="292" t="s">
        <v>75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  <c r="N18" s="292"/>
      <c r="O18" s="292"/>
      <c r="P18" s="292"/>
      <c r="Q18" s="292"/>
      <c r="R18" s="292"/>
      <c r="S18" s="292"/>
      <c r="T18" s="292"/>
      <c r="U18" s="292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292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3"/>
      <c r="BU18" s="285">
        <v>9471433.1500000004</v>
      </c>
      <c r="BV18" s="286"/>
      <c r="BW18" s="286"/>
      <c r="BX18" s="286"/>
      <c r="BY18" s="286"/>
      <c r="BZ18" s="286"/>
      <c r="CA18" s="286"/>
      <c r="CB18" s="286"/>
      <c r="CC18" s="286"/>
      <c r="CD18" s="286"/>
      <c r="CE18" s="286"/>
      <c r="CF18" s="286"/>
      <c r="CG18" s="286"/>
      <c r="CH18" s="286"/>
      <c r="CI18" s="286"/>
      <c r="CJ18" s="286"/>
      <c r="CK18" s="286"/>
      <c r="CL18" s="286"/>
      <c r="CM18" s="286"/>
      <c r="CN18" s="286"/>
      <c r="CO18" s="286"/>
      <c r="CP18" s="286"/>
      <c r="CQ18" s="286"/>
      <c r="CR18" s="286"/>
      <c r="CS18" s="286"/>
      <c r="CT18" s="286"/>
      <c r="CU18" s="286"/>
      <c r="CV18" s="286"/>
      <c r="CW18" s="286"/>
      <c r="CX18" s="286"/>
      <c r="CY18" s="286"/>
      <c r="CZ18" s="286"/>
      <c r="DA18" s="286"/>
      <c r="DB18" s="286"/>
      <c r="DC18" s="286"/>
      <c r="DD18" s="287"/>
    </row>
    <row r="19" spans="1:108" ht="39" customHeight="1" x14ac:dyDescent="0.25">
      <c r="A19" s="67"/>
      <c r="B19" s="292" t="s">
        <v>193</v>
      </c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  <c r="N19" s="292"/>
      <c r="O19" s="292"/>
      <c r="P19" s="292"/>
      <c r="Q19" s="292"/>
      <c r="R19" s="292"/>
      <c r="S19" s="292"/>
      <c r="T19" s="292"/>
      <c r="U19" s="292"/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3"/>
      <c r="BU19" s="285">
        <v>10508121.880000001</v>
      </c>
      <c r="BV19" s="286"/>
      <c r="BW19" s="286"/>
      <c r="BX19" s="286"/>
      <c r="BY19" s="286"/>
      <c r="BZ19" s="286"/>
      <c r="CA19" s="286"/>
      <c r="CB19" s="286"/>
      <c r="CC19" s="286"/>
      <c r="CD19" s="286"/>
      <c r="CE19" s="286"/>
      <c r="CF19" s="286"/>
      <c r="CG19" s="286"/>
      <c r="CH19" s="286"/>
      <c r="CI19" s="286"/>
      <c r="CJ19" s="286"/>
      <c r="CK19" s="286"/>
      <c r="CL19" s="286"/>
      <c r="CM19" s="286"/>
      <c r="CN19" s="286"/>
      <c r="CO19" s="286"/>
      <c r="CP19" s="286"/>
      <c r="CQ19" s="286"/>
      <c r="CR19" s="286"/>
      <c r="CS19" s="286"/>
      <c r="CT19" s="286"/>
      <c r="CU19" s="286"/>
      <c r="CV19" s="286"/>
      <c r="CW19" s="286"/>
      <c r="CX19" s="286"/>
      <c r="CY19" s="286"/>
      <c r="CZ19" s="286"/>
      <c r="DA19" s="286"/>
      <c r="DB19" s="286"/>
      <c r="DC19" s="286"/>
      <c r="DD19" s="287"/>
    </row>
    <row r="20" spans="1:108" ht="39" customHeight="1" x14ac:dyDescent="0.25">
      <c r="A20" s="67"/>
      <c r="B20" s="292" t="s">
        <v>82</v>
      </c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  <c r="N20" s="292"/>
      <c r="O20" s="292"/>
      <c r="P20" s="292"/>
      <c r="Q20" s="292"/>
      <c r="R20" s="292"/>
      <c r="S20" s="292"/>
      <c r="T20" s="292"/>
      <c r="U20" s="292"/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U20" s="292"/>
      <c r="AV20" s="292"/>
      <c r="AW20" s="292"/>
      <c r="AX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3"/>
      <c r="BU20" s="285">
        <v>1893755.07</v>
      </c>
      <c r="BV20" s="286"/>
      <c r="BW20" s="286"/>
      <c r="BX20" s="286"/>
      <c r="BY20" s="286"/>
      <c r="BZ20" s="286"/>
      <c r="CA20" s="286"/>
      <c r="CB20" s="286"/>
      <c r="CC20" s="286"/>
      <c r="CD20" s="286"/>
      <c r="CE20" s="286"/>
      <c r="CF20" s="286"/>
      <c r="CG20" s="286"/>
      <c r="CH20" s="286"/>
      <c r="CI20" s="286"/>
      <c r="CJ20" s="286"/>
      <c r="CK20" s="286"/>
      <c r="CL20" s="286"/>
      <c r="CM20" s="286"/>
      <c r="CN20" s="286"/>
      <c r="CO20" s="286"/>
      <c r="CP20" s="286"/>
      <c r="CQ20" s="286"/>
      <c r="CR20" s="286"/>
      <c r="CS20" s="286"/>
      <c r="CT20" s="286"/>
      <c r="CU20" s="286"/>
      <c r="CV20" s="286"/>
      <c r="CW20" s="286"/>
      <c r="CX20" s="286"/>
      <c r="CY20" s="286"/>
      <c r="CZ20" s="286"/>
      <c r="DA20" s="286"/>
      <c r="DB20" s="286"/>
      <c r="DC20" s="286"/>
      <c r="DD20" s="287"/>
    </row>
    <row r="21" spans="1:108" ht="26.25" customHeight="1" x14ac:dyDescent="0.25">
      <c r="A21" s="67"/>
      <c r="B21" s="292" t="s">
        <v>194</v>
      </c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  <c r="N21" s="292"/>
      <c r="O21" s="292"/>
      <c r="P21" s="292"/>
      <c r="Q21" s="292"/>
      <c r="R21" s="292"/>
      <c r="S21" s="292"/>
      <c r="T21" s="292"/>
      <c r="U21" s="292"/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U21" s="292"/>
      <c r="AV21" s="292"/>
      <c r="AW21" s="292"/>
      <c r="AX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3"/>
      <c r="BU21" s="285">
        <v>0</v>
      </c>
      <c r="BV21" s="286"/>
      <c r="BW21" s="286"/>
      <c r="BX21" s="286"/>
      <c r="BY21" s="286"/>
      <c r="BZ21" s="286"/>
      <c r="CA21" s="286"/>
      <c r="CB21" s="286"/>
      <c r="CC21" s="286"/>
      <c r="CD21" s="286"/>
      <c r="CE21" s="286"/>
      <c r="CF21" s="286"/>
      <c r="CG21" s="286"/>
      <c r="CH21" s="286"/>
      <c r="CI21" s="286"/>
      <c r="CJ21" s="286"/>
      <c r="CK21" s="286"/>
      <c r="CL21" s="286"/>
      <c r="CM21" s="286"/>
      <c r="CN21" s="286"/>
      <c r="CO21" s="286"/>
      <c r="CP21" s="286"/>
      <c r="CQ21" s="286"/>
      <c r="CR21" s="286"/>
      <c r="CS21" s="286"/>
      <c r="CT21" s="286"/>
      <c r="CU21" s="286"/>
      <c r="CV21" s="286"/>
      <c r="CW21" s="286"/>
      <c r="CX21" s="286"/>
      <c r="CY21" s="286"/>
      <c r="CZ21" s="286"/>
      <c r="DA21" s="286"/>
      <c r="DB21" s="286"/>
      <c r="DC21" s="286"/>
      <c r="DD21" s="287"/>
    </row>
    <row r="22" spans="1:108" ht="15" customHeight="1" x14ac:dyDescent="0.25">
      <c r="A22" s="67"/>
      <c r="B22" s="292" t="s">
        <v>195</v>
      </c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  <c r="N22" s="292"/>
      <c r="O22" s="292"/>
      <c r="P22" s="292"/>
      <c r="Q22" s="292"/>
      <c r="R22" s="292"/>
      <c r="S22" s="292"/>
      <c r="T22" s="292"/>
      <c r="U22" s="292"/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292"/>
      <c r="AV22" s="292"/>
      <c r="AW22" s="292"/>
      <c r="AX22" s="292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3"/>
      <c r="BU22" s="285">
        <v>3146557.18</v>
      </c>
      <c r="BV22" s="286"/>
      <c r="BW22" s="286"/>
      <c r="BX22" s="286"/>
      <c r="BY22" s="286"/>
      <c r="BZ22" s="286"/>
      <c r="CA22" s="286"/>
      <c r="CB22" s="286"/>
      <c r="CC22" s="286"/>
      <c r="CD22" s="286"/>
      <c r="CE22" s="286"/>
      <c r="CF22" s="286"/>
      <c r="CG22" s="286"/>
      <c r="CH22" s="286"/>
      <c r="CI22" s="286"/>
      <c r="CJ22" s="286"/>
      <c r="CK22" s="286"/>
      <c r="CL22" s="286"/>
      <c r="CM22" s="286"/>
      <c r="CN22" s="286"/>
      <c r="CO22" s="286"/>
      <c r="CP22" s="286"/>
      <c r="CQ22" s="286"/>
      <c r="CR22" s="286"/>
      <c r="CS22" s="286"/>
      <c r="CT22" s="286"/>
      <c r="CU22" s="286"/>
      <c r="CV22" s="286"/>
      <c r="CW22" s="286"/>
      <c r="CX22" s="286"/>
      <c r="CY22" s="286"/>
      <c r="CZ22" s="286"/>
      <c r="DA22" s="286"/>
      <c r="DB22" s="286"/>
      <c r="DC22" s="286"/>
      <c r="DD22" s="287"/>
    </row>
    <row r="23" spans="1:108" s="10" customFormat="1" ht="15" customHeight="1" x14ac:dyDescent="0.25">
      <c r="A23" s="65"/>
      <c r="B23" s="301" t="s">
        <v>74</v>
      </c>
      <c r="C23" s="301"/>
      <c r="D23" s="301"/>
      <c r="E23" s="301"/>
      <c r="F23" s="301"/>
      <c r="G23" s="301"/>
      <c r="H23" s="301"/>
      <c r="I23" s="301"/>
      <c r="J23" s="301"/>
      <c r="K23" s="301"/>
      <c r="L23" s="301"/>
      <c r="M23" s="301"/>
      <c r="N23" s="301"/>
      <c r="O23" s="301"/>
      <c r="P23" s="301"/>
      <c r="Q23" s="301"/>
      <c r="R23" s="301"/>
      <c r="S23" s="301"/>
      <c r="T23" s="301"/>
      <c r="U23" s="301"/>
      <c r="V23" s="301"/>
      <c r="W23" s="301"/>
      <c r="X23" s="301"/>
      <c r="Y23" s="301"/>
      <c r="Z23" s="301"/>
      <c r="AA23" s="301"/>
      <c r="AB23" s="301"/>
      <c r="AC23" s="301"/>
      <c r="AD23" s="301"/>
      <c r="AE23" s="301"/>
      <c r="AF23" s="301"/>
      <c r="AG23" s="301"/>
      <c r="AH23" s="301"/>
      <c r="AI23" s="301"/>
      <c r="AJ23" s="301"/>
      <c r="AK23" s="301"/>
      <c r="AL23" s="301"/>
      <c r="AM23" s="301"/>
      <c r="AN23" s="301"/>
      <c r="AO23" s="301"/>
      <c r="AP23" s="301"/>
      <c r="AQ23" s="301"/>
      <c r="AR23" s="301"/>
      <c r="AS23" s="301"/>
      <c r="AT23" s="301"/>
      <c r="AU23" s="301"/>
      <c r="AV23" s="301"/>
      <c r="AW23" s="301"/>
      <c r="AX23" s="301"/>
      <c r="AY23" s="301"/>
      <c r="AZ23" s="301"/>
      <c r="BA23" s="301"/>
      <c r="BB23" s="301"/>
      <c r="BC23" s="301"/>
      <c r="BD23" s="301"/>
      <c r="BE23" s="301"/>
      <c r="BF23" s="301"/>
      <c r="BG23" s="301"/>
      <c r="BH23" s="301"/>
      <c r="BI23" s="301"/>
      <c r="BJ23" s="301"/>
      <c r="BK23" s="301"/>
      <c r="BL23" s="301"/>
      <c r="BM23" s="301"/>
      <c r="BN23" s="301"/>
      <c r="BO23" s="301"/>
      <c r="BP23" s="301"/>
      <c r="BQ23" s="301"/>
      <c r="BR23" s="301"/>
      <c r="BS23" s="301"/>
      <c r="BT23" s="302"/>
      <c r="BU23" s="305"/>
      <c r="BV23" s="306"/>
      <c r="BW23" s="306"/>
      <c r="BX23" s="306"/>
      <c r="BY23" s="306"/>
      <c r="BZ23" s="306"/>
      <c r="CA23" s="306"/>
      <c r="CB23" s="306"/>
      <c r="CC23" s="306"/>
      <c r="CD23" s="306"/>
      <c r="CE23" s="306"/>
      <c r="CF23" s="306"/>
      <c r="CG23" s="306"/>
      <c r="CH23" s="306"/>
      <c r="CI23" s="306"/>
      <c r="CJ23" s="306"/>
      <c r="CK23" s="306"/>
      <c r="CL23" s="306"/>
      <c r="CM23" s="306"/>
      <c r="CN23" s="306"/>
      <c r="CO23" s="306"/>
      <c r="CP23" s="306"/>
      <c r="CQ23" s="306"/>
      <c r="CR23" s="306"/>
      <c r="CS23" s="306"/>
      <c r="CT23" s="306"/>
      <c r="CU23" s="306"/>
      <c r="CV23" s="306"/>
      <c r="CW23" s="306"/>
      <c r="CX23" s="306"/>
      <c r="CY23" s="306"/>
      <c r="CZ23" s="306"/>
      <c r="DA23" s="306"/>
      <c r="DB23" s="306"/>
      <c r="DC23" s="306"/>
      <c r="DD23" s="307"/>
    </row>
    <row r="24" spans="1:108" ht="12.75" customHeight="1" x14ac:dyDescent="0.25">
      <c r="A24" s="68"/>
      <c r="B24" s="297" t="s">
        <v>8</v>
      </c>
      <c r="C24" s="297"/>
      <c r="D24" s="297"/>
      <c r="E24" s="297"/>
      <c r="F24" s="297"/>
      <c r="G24" s="297"/>
      <c r="H24" s="297"/>
      <c r="I24" s="297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  <c r="AD24" s="297"/>
      <c r="AE24" s="297"/>
      <c r="AF24" s="297"/>
      <c r="AG24" s="297"/>
      <c r="AH24" s="297"/>
      <c r="AI24" s="297"/>
      <c r="AJ24" s="297"/>
      <c r="AK24" s="297"/>
      <c r="AL24" s="297"/>
      <c r="AM24" s="297"/>
      <c r="AN24" s="297"/>
      <c r="AO24" s="297"/>
      <c r="AP24" s="297"/>
      <c r="AQ24" s="297"/>
      <c r="AR24" s="297"/>
      <c r="AS24" s="297"/>
      <c r="AT24" s="297"/>
      <c r="AU24" s="297"/>
      <c r="AV24" s="297"/>
      <c r="AW24" s="297"/>
      <c r="AX24" s="297"/>
      <c r="AY24" s="297"/>
      <c r="AZ24" s="297"/>
      <c r="BA24" s="297"/>
      <c r="BB24" s="297"/>
      <c r="BC24" s="297"/>
      <c r="BD24" s="297"/>
      <c r="BE24" s="297"/>
      <c r="BF24" s="297"/>
      <c r="BG24" s="297"/>
      <c r="BH24" s="297"/>
      <c r="BI24" s="297"/>
      <c r="BJ24" s="297"/>
      <c r="BK24" s="297"/>
      <c r="BL24" s="297"/>
      <c r="BM24" s="297"/>
      <c r="BN24" s="297"/>
      <c r="BO24" s="297"/>
      <c r="BP24" s="297"/>
      <c r="BQ24" s="297"/>
      <c r="BR24" s="297"/>
      <c r="BS24" s="297"/>
      <c r="BT24" s="298"/>
      <c r="BU24" s="285"/>
      <c r="BV24" s="286"/>
      <c r="BW24" s="286"/>
      <c r="BX24" s="286"/>
      <c r="BY24" s="286"/>
      <c r="BZ24" s="286"/>
      <c r="CA24" s="286"/>
      <c r="CB24" s="286"/>
      <c r="CC24" s="286"/>
      <c r="CD24" s="286"/>
      <c r="CE24" s="286"/>
      <c r="CF24" s="286"/>
      <c r="CG24" s="286"/>
      <c r="CH24" s="286"/>
      <c r="CI24" s="286"/>
      <c r="CJ24" s="286"/>
      <c r="CK24" s="286"/>
      <c r="CL24" s="286"/>
      <c r="CM24" s="286"/>
      <c r="CN24" s="286"/>
      <c r="CO24" s="286"/>
      <c r="CP24" s="286"/>
      <c r="CQ24" s="286"/>
      <c r="CR24" s="286"/>
      <c r="CS24" s="286"/>
      <c r="CT24" s="286"/>
      <c r="CU24" s="286"/>
      <c r="CV24" s="286"/>
      <c r="CW24" s="286"/>
      <c r="CX24" s="286"/>
      <c r="CY24" s="286"/>
      <c r="CZ24" s="286"/>
      <c r="DA24" s="286"/>
      <c r="DB24" s="286"/>
      <c r="DC24" s="286"/>
      <c r="DD24" s="287"/>
    </row>
    <row r="25" spans="1:108" ht="15" customHeight="1" x14ac:dyDescent="0.25">
      <c r="A25" s="67"/>
      <c r="B25" s="292" t="s">
        <v>85</v>
      </c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  <c r="N25" s="292"/>
      <c r="O25" s="292"/>
      <c r="P25" s="292"/>
      <c r="Q25" s="292"/>
      <c r="R25" s="292"/>
      <c r="S25" s="292"/>
      <c r="T25" s="292"/>
      <c r="U25" s="292"/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U25" s="292"/>
      <c r="AV25" s="292"/>
      <c r="AW25" s="292"/>
      <c r="AX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3"/>
      <c r="BU25" s="285">
        <v>0</v>
      </c>
      <c r="BV25" s="286"/>
      <c r="BW25" s="286"/>
      <c r="BX25" s="286"/>
      <c r="BY25" s="286"/>
      <c r="BZ25" s="286"/>
      <c r="CA25" s="286"/>
      <c r="CB25" s="286"/>
      <c r="CC25" s="286"/>
      <c r="CD25" s="286"/>
      <c r="CE25" s="286"/>
      <c r="CF25" s="286"/>
      <c r="CG25" s="286"/>
      <c r="CH25" s="286"/>
      <c r="CI25" s="286"/>
      <c r="CJ25" s="286"/>
      <c r="CK25" s="286"/>
      <c r="CL25" s="286"/>
      <c r="CM25" s="286"/>
      <c r="CN25" s="286"/>
      <c r="CO25" s="286"/>
      <c r="CP25" s="286"/>
      <c r="CQ25" s="286"/>
      <c r="CR25" s="286"/>
      <c r="CS25" s="286"/>
      <c r="CT25" s="286"/>
      <c r="CU25" s="286"/>
      <c r="CV25" s="286"/>
      <c r="CW25" s="286"/>
      <c r="CX25" s="286"/>
      <c r="CY25" s="286"/>
      <c r="CZ25" s="286"/>
      <c r="DA25" s="286"/>
      <c r="DB25" s="286"/>
      <c r="DC25" s="286"/>
      <c r="DD25" s="287"/>
    </row>
    <row r="26" spans="1:108" ht="14.25" customHeight="1" x14ac:dyDescent="0.25">
      <c r="A26" s="68"/>
      <c r="B26" s="297" t="s">
        <v>4</v>
      </c>
      <c r="C26" s="297"/>
      <c r="D26" s="297"/>
      <c r="E26" s="297"/>
      <c r="F26" s="297"/>
      <c r="G26" s="297"/>
      <c r="H26" s="297"/>
      <c r="I26" s="297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  <c r="AD26" s="297"/>
      <c r="AE26" s="297"/>
      <c r="AF26" s="297"/>
      <c r="AG26" s="297"/>
      <c r="AH26" s="297"/>
      <c r="AI26" s="297"/>
      <c r="AJ26" s="297"/>
      <c r="AK26" s="297"/>
      <c r="AL26" s="297"/>
      <c r="AM26" s="297"/>
      <c r="AN26" s="297"/>
      <c r="AO26" s="297"/>
      <c r="AP26" s="297"/>
      <c r="AQ26" s="297"/>
      <c r="AR26" s="297"/>
      <c r="AS26" s="297"/>
      <c r="AT26" s="297"/>
      <c r="AU26" s="297"/>
      <c r="AV26" s="297"/>
      <c r="AW26" s="297"/>
      <c r="AX26" s="297"/>
      <c r="AY26" s="297"/>
      <c r="AZ26" s="297"/>
      <c r="BA26" s="297"/>
      <c r="BB26" s="297"/>
      <c r="BC26" s="297"/>
      <c r="BD26" s="297"/>
      <c r="BE26" s="297"/>
      <c r="BF26" s="297"/>
      <c r="BG26" s="297"/>
      <c r="BH26" s="297"/>
      <c r="BI26" s="297"/>
      <c r="BJ26" s="297"/>
      <c r="BK26" s="297"/>
      <c r="BL26" s="297"/>
      <c r="BM26" s="297"/>
      <c r="BN26" s="297"/>
      <c r="BO26" s="297"/>
      <c r="BP26" s="297"/>
      <c r="BQ26" s="297"/>
      <c r="BR26" s="297"/>
      <c r="BS26" s="297"/>
      <c r="BT26" s="298"/>
      <c r="BU26" s="285"/>
      <c r="BV26" s="286"/>
      <c r="BW26" s="286"/>
      <c r="BX26" s="286"/>
      <c r="BY26" s="286"/>
      <c r="BZ26" s="286"/>
      <c r="CA26" s="286"/>
      <c r="CB26" s="286"/>
      <c r="CC26" s="286"/>
      <c r="CD26" s="286"/>
      <c r="CE26" s="286"/>
      <c r="CF26" s="286"/>
      <c r="CG26" s="286"/>
      <c r="CH26" s="286"/>
      <c r="CI26" s="286"/>
      <c r="CJ26" s="286"/>
      <c r="CK26" s="286"/>
      <c r="CL26" s="286"/>
      <c r="CM26" s="286"/>
      <c r="CN26" s="286"/>
      <c r="CO26" s="286"/>
      <c r="CP26" s="286"/>
      <c r="CQ26" s="286"/>
      <c r="CR26" s="286"/>
      <c r="CS26" s="286"/>
      <c r="CT26" s="286"/>
      <c r="CU26" s="286"/>
      <c r="CV26" s="286"/>
      <c r="CW26" s="286"/>
      <c r="CX26" s="286"/>
      <c r="CY26" s="286"/>
      <c r="CZ26" s="286"/>
      <c r="DA26" s="286"/>
      <c r="DB26" s="286"/>
      <c r="DC26" s="286"/>
      <c r="DD26" s="287"/>
    </row>
    <row r="27" spans="1:108" ht="15.75" customHeight="1" x14ac:dyDescent="0.25">
      <c r="A27" s="70"/>
      <c r="B27" s="299" t="s">
        <v>86</v>
      </c>
      <c r="C27" s="299"/>
      <c r="D27" s="299"/>
      <c r="E27" s="299"/>
      <c r="F27" s="299"/>
      <c r="G27" s="299"/>
      <c r="H27" s="299"/>
      <c r="I27" s="299"/>
      <c r="J27" s="299"/>
      <c r="K27" s="299"/>
      <c r="L27" s="299"/>
      <c r="M27" s="299"/>
      <c r="N27" s="299"/>
      <c r="O27" s="299"/>
      <c r="P27" s="299"/>
      <c r="Q27" s="299"/>
      <c r="R27" s="299"/>
      <c r="S27" s="299"/>
      <c r="T27" s="299"/>
      <c r="U27" s="299"/>
      <c r="V27" s="299"/>
      <c r="W27" s="299"/>
      <c r="X27" s="299"/>
      <c r="Y27" s="299"/>
      <c r="Z27" s="299"/>
      <c r="AA27" s="299"/>
      <c r="AB27" s="299"/>
      <c r="AC27" s="299"/>
      <c r="AD27" s="299"/>
      <c r="AE27" s="299"/>
      <c r="AF27" s="299"/>
      <c r="AG27" s="299"/>
      <c r="AH27" s="299"/>
      <c r="AI27" s="299"/>
      <c r="AJ27" s="299"/>
      <c r="AK27" s="299"/>
      <c r="AL27" s="299"/>
      <c r="AM27" s="299"/>
      <c r="AN27" s="299"/>
      <c r="AO27" s="299"/>
      <c r="AP27" s="299"/>
      <c r="AQ27" s="299"/>
      <c r="AR27" s="299"/>
      <c r="AS27" s="299"/>
      <c r="AT27" s="299"/>
      <c r="AU27" s="299"/>
      <c r="AV27" s="299"/>
      <c r="AW27" s="299"/>
      <c r="AX27" s="299"/>
      <c r="AY27" s="299"/>
      <c r="AZ27" s="299"/>
      <c r="BA27" s="299"/>
      <c r="BB27" s="299"/>
      <c r="BC27" s="299"/>
      <c r="BD27" s="299"/>
      <c r="BE27" s="299"/>
      <c r="BF27" s="299"/>
      <c r="BG27" s="299"/>
      <c r="BH27" s="299"/>
      <c r="BI27" s="299"/>
      <c r="BJ27" s="299"/>
      <c r="BK27" s="299"/>
      <c r="BL27" s="299"/>
      <c r="BM27" s="299"/>
      <c r="BN27" s="299"/>
      <c r="BO27" s="299"/>
      <c r="BP27" s="299"/>
      <c r="BQ27" s="299"/>
      <c r="BR27" s="299"/>
      <c r="BS27" s="299"/>
      <c r="BT27" s="300"/>
      <c r="BU27" s="294">
        <v>0</v>
      </c>
      <c r="BV27" s="295"/>
      <c r="BW27" s="295"/>
      <c r="BX27" s="295"/>
      <c r="BY27" s="295"/>
      <c r="BZ27" s="295"/>
      <c r="CA27" s="295"/>
      <c r="CB27" s="295"/>
      <c r="CC27" s="295"/>
      <c r="CD27" s="295"/>
      <c r="CE27" s="295"/>
      <c r="CF27" s="295"/>
      <c r="CG27" s="295"/>
      <c r="CH27" s="295"/>
      <c r="CI27" s="295"/>
      <c r="CJ27" s="295"/>
      <c r="CK27" s="295"/>
      <c r="CL27" s="295"/>
      <c r="CM27" s="295"/>
      <c r="CN27" s="295"/>
      <c r="CO27" s="295"/>
      <c r="CP27" s="295"/>
      <c r="CQ27" s="295"/>
      <c r="CR27" s="295"/>
      <c r="CS27" s="295"/>
      <c r="CT27" s="295"/>
      <c r="CU27" s="295"/>
      <c r="CV27" s="295"/>
      <c r="CW27" s="295"/>
      <c r="CX27" s="295"/>
      <c r="CY27" s="295"/>
      <c r="CZ27" s="295"/>
      <c r="DA27" s="295"/>
      <c r="DB27" s="295"/>
      <c r="DC27" s="295"/>
      <c r="DD27" s="296"/>
    </row>
    <row r="28" spans="1:108" ht="29.25" customHeight="1" x14ac:dyDescent="0.25">
      <c r="A28" s="70"/>
      <c r="B28" s="299" t="s">
        <v>87</v>
      </c>
      <c r="C28" s="299"/>
      <c r="D28" s="299"/>
      <c r="E28" s="299"/>
      <c r="F28" s="299"/>
      <c r="G28" s="299"/>
      <c r="H28" s="299"/>
      <c r="I28" s="299"/>
      <c r="J28" s="299"/>
      <c r="K28" s="299"/>
      <c r="L28" s="299"/>
      <c r="M28" s="299"/>
      <c r="N28" s="299"/>
      <c r="O28" s="299"/>
      <c r="P28" s="299"/>
      <c r="Q28" s="299"/>
      <c r="R28" s="299"/>
      <c r="S28" s="299"/>
      <c r="T28" s="299"/>
      <c r="U28" s="299"/>
      <c r="V28" s="299"/>
      <c r="W28" s="299"/>
      <c r="X28" s="299"/>
      <c r="Y28" s="299"/>
      <c r="Z28" s="299"/>
      <c r="AA28" s="299"/>
      <c r="AB28" s="299"/>
      <c r="AC28" s="299"/>
      <c r="AD28" s="299"/>
      <c r="AE28" s="299"/>
      <c r="AF28" s="299"/>
      <c r="AG28" s="299"/>
      <c r="AH28" s="299"/>
      <c r="AI28" s="299"/>
      <c r="AJ28" s="299"/>
      <c r="AK28" s="299"/>
      <c r="AL28" s="299"/>
      <c r="AM28" s="299"/>
      <c r="AN28" s="299"/>
      <c r="AO28" s="299"/>
      <c r="AP28" s="299"/>
      <c r="AQ28" s="299"/>
      <c r="AR28" s="299"/>
      <c r="AS28" s="299"/>
      <c r="AT28" s="299"/>
      <c r="AU28" s="299"/>
      <c r="AV28" s="299"/>
      <c r="AW28" s="299"/>
      <c r="AX28" s="299"/>
      <c r="AY28" s="299"/>
      <c r="AZ28" s="299"/>
      <c r="BA28" s="299"/>
      <c r="BB28" s="299"/>
      <c r="BC28" s="299"/>
      <c r="BD28" s="299"/>
      <c r="BE28" s="299"/>
      <c r="BF28" s="299"/>
      <c r="BG28" s="299"/>
      <c r="BH28" s="299"/>
      <c r="BI28" s="299"/>
      <c r="BJ28" s="299"/>
      <c r="BK28" s="299"/>
      <c r="BL28" s="299"/>
      <c r="BM28" s="299"/>
      <c r="BN28" s="299"/>
      <c r="BO28" s="299"/>
      <c r="BP28" s="299"/>
      <c r="BQ28" s="299"/>
      <c r="BR28" s="299"/>
      <c r="BS28" s="299"/>
      <c r="BT28" s="300"/>
      <c r="BU28" s="294">
        <v>0</v>
      </c>
      <c r="BV28" s="295"/>
      <c r="BW28" s="295"/>
      <c r="BX28" s="295"/>
      <c r="BY28" s="295"/>
      <c r="BZ28" s="295"/>
      <c r="CA28" s="295"/>
      <c r="CB28" s="295"/>
      <c r="CC28" s="295"/>
      <c r="CD28" s="295"/>
      <c r="CE28" s="295"/>
      <c r="CF28" s="295"/>
      <c r="CG28" s="295"/>
      <c r="CH28" s="295"/>
      <c r="CI28" s="295"/>
      <c r="CJ28" s="295"/>
      <c r="CK28" s="295"/>
      <c r="CL28" s="295"/>
      <c r="CM28" s="295"/>
      <c r="CN28" s="295"/>
      <c r="CO28" s="295"/>
      <c r="CP28" s="295"/>
      <c r="CQ28" s="295"/>
      <c r="CR28" s="295"/>
      <c r="CS28" s="295"/>
      <c r="CT28" s="295"/>
      <c r="CU28" s="295"/>
      <c r="CV28" s="295"/>
      <c r="CW28" s="295"/>
      <c r="CX28" s="295"/>
      <c r="CY28" s="295"/>
      <c r="CZ28" s="295"/>
      <c r="DA28" s="295"/>
      <c r="DB28" s="295"/>
      <c r="DC28" s="295"/>
      <c r="DD28" s="296"/>
    </row>
    <row r="29" spans="1:108" ht="15.75" customHeight="1" x14ac:dyDescent="0.25">
      <c r="A29" s="70"/>
      <c r="B29" s="292" t="s">
        <v>88</v>
      </c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292"/>
      <c r="S29" s="292"/>
      <c r="T29" s="292"/>
      <c r="U29" s="292"/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3"/>
      <c r="BU29" s="294">
        <v>0</v>
      </c>
      <c r="BV29" s="295"/>
      <c r="BW29" s="295"/>
      <c r="BX29" s="295"/>
      <c r="BY29" s="295"/>
      <c r="BZ29" s="295"/>
      <c r="CA29" s="295"/>
      <c r="CB29" s="295"/>
      <c r="CC29" s="295"/>
      <c r="CD29" s="295"/>
      <c r="CE29" s="295"/>
      <c r="CF29" s="295"/>
      <c r="CG29" s="295"/>
      <c r="CH29" s="295"/>
      <c r="CI29" s="295"/>
      <c r="CJ29" s="295"/>
      <c r="CK29" s="295"/>
      <c r="CL29" s="295"/>
      <c r="CM29" s="295"/>
      <c r="CN29" s="295"/>
      <c r="CO29" s="295"/>
      <c r="CP29" s="295"/>
      <c r="CQ29" s="295"/>
      <c r="CR29" s="295"/>
      <c r="CS29" s="295"/>
      <c r="CT29" s="295"/>
      <c r="CU29" s="295"/>
      <c r="CV29" s="295"/>
      <c r="CW29" s="295"/>
      <c r="CX29" s="295"/>
      <c r="CY29" s="295"/>
      <c r="CZ29" s="295"/>
      <c r="DA29" s="295"/>
      <c r="DB29" s="295"/>
      <c r="DC29" s="295"/>
      <c r="DD29" s="296"/>
    </row>
    <row r="30" spans="1:108" ht="26.25" customHeight="1" x14ac:dyDescent="0.25">
      <c r="A30" s="70"/>
      <c r="B30" s="299" t="s">
        <v>93</v>
      </c>
      <c r="C30" s="299"/>
      <c r="D30" s="299"/>
      <c r="E30" s="299"/>
      <c r="F30" s="299"/>
      <c r="G30" s="299"/>
      <c r="H30" s="299"/>
      <c r="I30" s="299"/>
      <c r="J30" s="299"/>
      <c r="K30" s="299"/>
      <c r="L30" s="299"/>
      <c r="M30" s="299"/>
      <c r="N30" s="299"/>
      <c r="O30" s="299"/>
      <c r="P30" s="299"/>
      <c r="Q30" s="299"/>
      <c r="R30" s="299"/>
      <c r="S30" s="299"/>
      <c r="T30" s="299"/>
      <c r="U30" s="299"/>
      <c r="V30" s="299"/>
      <c r="W30" s="299"/>
      <c r="X30" s="299"/>
      <c r="Y30" s="299"/>
      <c r="Z30" s="299"/>
      <c r="AA30" s="299"/>
      <c r="AB30" s="299"/>
      <c r="AC30" s="299"/>
      <c r="AD30" s="299"/>
      <c r="AE30" s="299"/>
      <c r="AF30" s="299"/>
      <c r="AG30" s="299"/>
      <c r="AH30" s="299"/>
      <c r="AI30" s="299"/>
      <c r="AJ30" s="299"/>
      <c r="AK30" s="299"/>
      <c r="AL30" s="299"/>
      <c r="AM30" s="299"/>
      <c r="AN30" s="299"/>
      <c r="AO30" s="299"/>
      <c r="AP30" s="299"/>
      <c r="AQ30" s="299"/>
      <c r="AR30" s="299"/>
      <c r="AS30" s="299"/>
      <c r="AT30" s="299"/>
      <c r="AU30" s="299"/>
      <c r="AV30" s="299"/>
      <c r="AW30" s="299"/>
      <c r="AX30" s="299"/>
      <c r="AY30" s="299"/>
      <c r="AZ30" s="299"/>
      <c r="BA30" s="299"/>
      <c r="BB30" s="299"/>
      <c r="BC30" s="299"/>
      <c r="BD30" s="299"/>
      <c r="BE30" s="299"/>
      <c r="BF30" s="299"/>
      <c r="BG30" s="299"/>
      <c r="BH30" s="299"/>
      <c r="BI30" s="299"/>
      <c r="BJ30" s="299"/>
      <c r="BK30" s="299"/>
      <c r="BL30" s="299"/>
      <c r="BM30" s="299"/>
      <c r="BN30" s="299"/>
      <c r="BO30" s="299"/>
      <c r="BP30" s="299"/>
      <c r="BQ30" s="299"/>
      <c r="BR30" s="299"/>
      <c r="BS30" s="299"/>
      <c r="BT30" s="300"/>
      <c r="BU30" s="294">
        <v>0</v>
      </c>
      <c r="BV30" s="295"/>
      <c r="BW30" s="295"/>
      <c r="BX30" s="295"/>
      <c r="BY30" s="295"/>
      <c r="BZ30" s="295"/>
      <c r="CA30" s="295"/>
      <c r="CB30" s="295"/>
      <c r="CC30" s="295"/>
      <c r="CD30" s="295"/>
      <c r="CE30" s="295"/>
      <c r="CF30" s="295"/>
      <c r="CG30" s="295"/>
      <c r="CH30" s="295"/>
      <c r="CI30" s="295"/>
      <c r="CJ30" s="295"/>
      <c r="CK30" s="295"/>
      <c r="CL30" s="295"/>
      <c r="CM30" s="295"/>
      <c r="CN30" s="295"/>
      <c r="CO30" s="295"/>
      <c r="CP30" s="295"/>
      <c r="CQ30" s="295"/>
      <c r="CR30" s="295"/>
      <c r="CS30" s="295"/>
      <c r="CT30" s="295"/>
      <c r="CU30" s="295"/>
      <c r="CV30" s="295"/>
      <c r="CW30" s="295"/>
      <c r="CX30" s="295"/>
      <c r="CY30" s="295"/>
      <c r="CZ30" s="295"/>
      <c r="DA30" s="295"/>
      <c r="DB30" s="295"/>
      <c r="DC30" s="295"/>
      <c r="DD30" s="296"/>
    </row>
    <row r="31" spans="1:108" ht="15" customHeight="1" x14ac:dyDescent="0.25">
      <c r="A31" s="70"/>
      <c r="B31" s="299" t="s">
        <v>89</v>
      </c>
      <c r="C31" s="299"/>
      <c r="D31" s="299"/>
      <c r="E31" s="299"/>
      <c r="F31" s="299"/>
      <c r="G31" s="299"/>
      <c r="H31" s="299"/>
      <c r="I31" s="299"/>
      <c r="J31" s="299"/>
      <c r="K31" s="299"/>
      <c r="L31" s="299"/>
      <c r="M31" s="299"/>
      <c r="N31" s="299"/>
      <c r="O31" s="299"/>
      <c r="P31" s="299"/>
      <c r="Q31" s="299"/>
      <c r="R31" s="299"/>
      <c r="S31" s="299"/>
      <c r="T31" s="299"/>
      <c r="U31" s="299"/>
      <c r="V31" s="299"/>
      <c r="W31" s="299"/>
      <c r="X31" s="299"/>
      <c r="Y31" s="299"/>
      <c r="Z31" s="299"/>
      <c r="AA31" s="299"/>
      <c r="AB31" s="299"/>
      <c r="AC31" s="299"/>
      <c r="AD31" s="299"/>
      <c r="AE31" s="299"/>
      <c r="AF31" s="299"/>
      <c r="AG31" s="299"/>
      <c r="AH31" s="299"/>
      <c r="AI31" s="299"/>
      <c r="AJ31" s="299"/>
      <c r="AK31" s="299"/>
      <c r="AL31" s="299"/>
      <c r="AM31" s="299"/>
      <c r="AN31" s="299"/>
      <c r="AO31" s="299"/>
      <c r="AP31" s="299"/>
      <c r="AQ31" s="299"/>
      <c r="AR31" s="299"/>
      <c r="AS31" s="299"/>
      <c r="AT31" s="299"/>
      <c r="AU31" s="299"/>
      <c r="AV31" s="299"/>
      <c r="AW31" s="299"/>
      <c r="AX31" s="299"/>
      <c r="AY31" s="299"/>
      <c r="AZ31" s="299"/>
      <c r="BA31" s="299"/>
      <c r="BB31" s="299"/>
      <c r="BC31" s="299"/>
      <c r="BD31" s="299"/>
      <c r="BE31" s="299"/>
      <c r="BF31" s="299"/>
      <c r="BG31" s="299"/>
      <c r="BH31" s="299"/>
      <c r="BI31" s="299"/>
      <c r="BJ31" s="299"/>
      <c r="BK31" s="299"/>
      <c r="BL31" s="299"/>
      <c r="BM31" s="299"/>
      <c r="BN31" s="299"/>
      <c r="BO31" s="299"/>
      <c r="BP31" s="299"/>
      <c r="BQ31" s="299"/>
      <c r="BR31" s="299"/>
      <c r="BS31" s="299"/>
      <c r="BT31" s="300"/>
      <c r="BU31" s="294">
        <v>6232929.2400000002</v>
      </c>
      <c r="BV31" s="295"/>
      <c r="BW31" s="295"/>
      <c r="BX31" s="295"/>
      <c r="BY31" s="295"/>
      <c r="BZ31" s="295"/>
      <c r="CA31" s="295"/>
      <c r="CB31" s="295"/>
      <c r="CC31" s="295"/>
      <c r="CD31" s="295"/>
      <c r="CE31" s="295"/>
      <c r="CF31" s="295"/>
      <c r="CG31" s="295"/>
      <c r="CH31" s="295"/>
      <c r="CI31" s="295"/>
      <c r="CJ31" s="295"/>
      <c r="CK31" s="295"/>
      <c r="CL31" s="295"/>
      <c r="CM31" s="295"/>
      <c r="CN31" s="295"/>
      <c r="CO31" s="295"/>
      <c r="CP31" s="295"/>
      <c r="CQ31" s="295"/>
      <c r="CR31" s="295"/>
      <c r="CS31" s="295"/>
      <c r="CT31" s="295"/>
      <c r="CU31" s="295"/>
      <c r="CV31" s="295"/>
      <c r="CW31" s="295"/>
      <c r="CX31" s="295"/>
      <c r="CY31" s="295"/>
      <c r="CZ31" s="295"/>
      <c r="DA31" s="295"/>
      <c r="DB31" s="295"/>
      <c r="DC31" s="295"/>
      <c r="DD31" s="296"/>
    </row>
    <row r="32" spans="1:108" ht="15" customHeight="1" x14ac:dyDescent="0.25">
      <c r="A32" s="68"/>
      <c r="B32" s="297" t="s">
        <v>4</v>
      </c>
      <c r="C32" s="297"/>
      <c r="D32" s="297"/>
      <c r="E32" s="297"/>
      <c r="F32" s="297"/>
      <c r="G32" s="297"/>
      <c r="H32" s="297"/>
      <c r="I32" s="297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  <c r="AD32" s="297"/>
      <c r="AE32" s="297"/>
      <c r="AF32" s="297"/>
      <c r="AG32" s="297"/>
      <c r="AH32" s="297"/>
      <c r="AI32" s="297"/>
      <c r="AJ32" s="297"/>
      <c r="AK32" s="297"/>
      <c r="AL32" s="297"/>
      <c r="AM32" s="297"/>
      <c r="AN32" s="297"/>
      <c r="AO32" s="297"/>
      <c r="AP32" s="297"/>
      <c r="AQ32" s="297"/>
      <c r="AR32" s="297"/>
      <c r="AS32" s="297"/>
      <c r="AT32" s="297"/>
      <c r="AU32" s="297"/>
      <c r="AV32" s="297"/>
      <c r="AW32" s="297"/>
      <c r="AX32" s="297"/>
      <c r="AY32" s="297"/>
      <c r="AZ32" s="297"/>
      <c r="BA32" s="297"/>
      <c r="BB32" s="297"/>
      <c r="BC32" s="297"/>
      <c r="BD32" s="297"/>
      <c r="BE32" s="297"/>
      <c r="BF32" s="297"/>
      <c r="BG32" s="297"/>
      <c r="BH32" s="297"/>
      <c r="BI32" s="297"/>
      <c r="BJ32" s="297"/>
      <c r="BK32" s="297"/>
      <c r="BL32" s="297"/>
      <c r="BM32" s="297"/>
      <c r="BN32" s="297"/>
      <c r="BO32" s="297"/>
      <c r="BP32" s="297"/>
      <c r="BQ32" s="297"/>
      <c r="BR32" s="297"/>
      <c r="BS32" s="297"/>
      <c r="BT32" s="298"/>
      <c r="BU32" s="285"/>
      <c r="BV32" s="286"/>
      <c r="BW32" s="286"/>
      <c r="BX32" s="286"/>
      <c r="BY32" s="286"/>
      <c r="BZ32" s="286"/>
      <c r="CA32" s="286"/>
      <c r="CB32" s="286"/>
      <c r="CC32" s="286"/>
      <c r="CD32" s="286"/>
      <c r="CE32" s="286"/>
      <c r="CF32" s="286"/>
      <c r="CG32" s="286"/>
      <c r="CH32" s="286"/>
      <c r="CI32" s="286"/>
      <c r="CJ32" s="286"/>
      <c r="CK32" s="286"/>
      <c r="CL32" s="286"/>
      <c r="CM32" s="286"/>
      <c r="CN32" s="286"/>
      <c r="CO32" s="286"/>
      <c r="CP32" s="286"/>
      <c r="CQ32" s="286"/>
      <c r="CR32" s="286"/>
      <c r="CS32" s="286"/>
      <c r="CT32" s="286"/>
      <c r="CU32" s="286"/>
      <c r="CV32" s="286"/>
      <c r="CW32" s="286"/>
      <c r="CX32" s="286"/>
      <c r="CY32" s="286"/>
      <c r="CZ32" s="286"/>
      <c r="DA32" s="286"/>
      <c r="DB32" s="286"/>
      <c r="DC32" s="286"/>
      <c r="DD32" s="287"/>
    </row>
    <row r="33" spans="1:108" ht="29.25" customHeight="1" x14ac:dyDescent="0.25">
      <c r="A33" s="67"/>
      <c r="B33" s="292" t="s">
        <v>90</v>
      </c>
      <c r="C33" s="292"/>
      <c r="D33" s="292"/>
      <c r="E33" s="292"/>
      <c r="F33" s="292"/>
      <c r="G33" s="292"/>
      <c r="H33" s="292"/>
      <c r="I33" s="292"/>
      <c r="J33" s="292"/>
      <c r="K33" s="292"/>
      <c r="L33" s="292"/>
      <c r="M33" s="292"/>
      <c r="N33" s="292"/>
      <c r="O33" s="292"/>
      <c r="P33" s="292"/>
      <c r="Q33" s="292"/>
      <c r="R33" s="292"/>
      <c r="S33" s="292"/>
      <c r="T33" s="292"/>
      <c r="U33" s="292"/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3"/>
      <c r="BU33" s="294">
        <v>70140.12</v>
      </c>
      <c r="BV33" s="295"/>
      <c r="BW33" s="295"/>
      <c r="BX33" s="295"/>
      <c r="BY33" s="295"/>
      <c r="BZ33" s="295"/>
      <c r="CA33" s="295"/>
      <c r="CB33" s="295"/>
      <c r="CC33" s="295"/>
      <c r="CD33" s="295"/>
      <c r="CE33" s="295"/>
      <c r="CF33" s="295"/>
      <c r="CG33" s="295"/>
      <c r="CH33" s="295"/>
      <c r="CI33" s="295"/>
      <c r="CJ33" s="295"/>
      <c r="CK33" s="295"/>
      <c r="CL33" s="295"/>
      <c r="CM33" s="295"/>
      <c r="CN33" s="295"/>
      <c r="CO33" s="295"/>
      <c r="CP33" s="295"/>
      <c r="CQ33" s="295"/>
      <c r="CR33" s="295"/>
      <c r="CS33" s="295"/>
      <c r="CT33" s="295"/>
      <c r="CU33" s="295"/>
      <c r="CV33" s="295"/>
      <c r="CW33" s="295"/>
      <c r="CX33" s="295"/>
      <c r="CY33" s="295"/>
      <c r="CZ33" s="295"/>
      <c r="DA33" s="295"/>
      <c r="DB33" s="295"/>
      <c r="DC33" s="295"/>
      <c r="DD33" s="296"/>
    </row>
    <row r="34" spans="1:108" ht="29.25" customHeight="1" x14ac:dyDescent="0.25">
      <c r="A34" s="67"/>
      <c r="B34" s="292" t="s">
        <v>91</v>
      </c>
      <c r="C34" s="292"/>
      <c r="D34" s="292"/>
      <c r="E34" s="292"/>
      <c r="F34" s="292"/>
      <c r="G34" s="292"/>
      <c r="H34" s="292"/>
      <c r="I34" s="292"/>
      <c r="J34" s="292"/>
      <c r="K34" s="292"/>
      <c r="L34" s="292"/>
      <c r="M34" s="292"/>
      <c r="N34" s="292"/>
      <c r="O34" s="292"/>
      <c r="P34" s="292"/>
      <c r="Q34" s="292"/>
      <c r="R34" s="292"/>
      <c r="S34" s="292"/>
      <c r="T34" s="292"/>
      <c r="U34" s="292"/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3"/>
      <c r="BU34" s="285">
        <v>0</v>
      </c>
      <c r="BV34" s="286"/>
      <c r="BW34" s="286"/>
      <c r="BX34" s="286"/>
      <c r="BY34" s="286"/>
      <c r="BZ34" s="286"/>
      <c r="CA34" s="286"/>
      <c r="CB34" s="286"/>
      <c r="CC34" s="286"/>
      <c r="CD34" s="286"/>
      <c r="CE34" s="286"/>
      <c r="CF34" s="286"/>
      <c r="CG34" s="286"/>
      <c r="CH34" s="286"/>
      <c r="CI34" s="286"/>
      <c r="CJ34" s="286"/>
      <c r="CK34" s="286"/>
      <c r="CL34" s="286"/>
      <c r="CM34" s="286"/>
      <c r="CN34" s="286"/>
      <c r="CO34" s="286"/>
      <c r="CP34" s="286"/>
      <c r="CQ34" s="286"/>
      <c r="CR34" s="286"/>
      <c r="CS34" s="286"/>
      <c r="CT34" s="286"/>
      <c r="CU34" s="286"/>
      <c r="CV34" s="286"/>
      <c r="CW34" s="286"/>
      <c r="CX34" s="286"/>
      <c r="CY34" s="286"/>
      <c r="CZ34" s="286"/>
      <c r="DA34" s="286"/>
      <c r="DB34" s="286"/>
      <c r="DC34" s="286"/>
      <c r="DD34" s="287"/>
    </row>
    <row r="35" spans="1:108" ht="29.25" customHeight="1" x14ac:dyDescent="0.25">
      <c r="A35" s="67"/>
      <c r="B35" s="292" t="s">
        <v>92</v>
      </c>
      <c r="C35" s="292"/>
      <c r="D35" s="292"/>
      <c r="E35" s="292"/>
      <c r="F35" s="292"/>
      <c r="G35" s="292"/>
      <c r="H35" s="292"/>
      <c r="I35" s="292"/>
      <c r="J35" s="292"/>
      <c r="K35" s="292"/>
      <c r="L35" s="292"/>
      <c r="M35" s="292"/>
      <c r="N35" s="292"/>
      <c r="O35" s="292"/>
      <c r="P35" s="292"/>
      <c r="Q35" s="292"/>
      <c r="R35" s="292"/>
      <c r="S35" s="292"/>
      <c r="T35" s="292"/>
      <c r="U35" s="292"/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3"/>
      <c r="BU35" s="285">
        <v>0</v>
      </c>
      <c r="BV35" s="286"/>
      <c r="BW35" s="286"/>
      <c r="BX35" s="286"/>
      <c r="BY35" s="286"/>
      <c r="BZ35" s="286"/>
      <c r="CA35" s="286"/>
      <c r="CB35" s="286"/>
      <c r="CC35" s="286"/>
      <c r="CD35" s="286"/>
      <c r="CE35" s="286"/>
      <c r="CF35" s="286"/>
      <c r="CG35" s="286"/>
      <c r="CH35" s="286"/>
      <c r="CI35" s="286"/>
      <c r="CJ35" s="286"/>
      <c r="CK35" s="286"/>
      <c r="CL35" s="286"/>
      <c r="CM35" s="286"/>
      <c r="CN35" s="286"/>
      <c r="CO35" s="286"/>
      <c r="CP35" s="286"/>
      <c r="CQ35" s="286"/>
      <c r="CR35" s="286"/>
      <c r="CS35" s="286"/>
      <c r="CT35" s="286"/>
      <c r="CU35" s="286"/>
      <c r="CV35" s="286"/>
      <c r="CW35" s="286"/>
      <c r="CX35" s="286"/>
      <c r="CY35" s="286"/>
      <c r="CZ35" s="286"/>
      <c r="DA35" s="286"/>
      <c r="DB35" s="286"/>
      <c r="DC35" s="286"/>
      <c r="DD35" s="287"/>
    </row>
    <row r="36" spans="1:108" s="10" customFormat="1" ht="15" customHeight="1" x14ac:dyDescent="0.25">
      <c r="A36" s="65"/>
      <c r="B36" s="301" t="s">
        <v>73</v>
      </c>
      <c r="C36" s="301"/>
      <c r="D36" s="301"/>
      <c r="E36" s="301"/>
      <c r="F36" s="301"/>
      <c r="G36" s="301"/>
      <c r="H36" s="301"/>
      <c r="I36" s="301"/>
      <c r="J36" s="301"/>
      <c r="K36" s="301"/>
      <c r="L36" s="301"/>
      <c r="M36" s="301"/>
      <c r="N36" s="301"/>
      <c r="O36" s="301"/>
      <c r="P36" s="301"/>
      <c r="Q36" s="301"/>
      <c r="R36" s="301"/>
      <c r="S36" s="301"/>
      <c r="T36" s="301"/>
      <c r="U36" s="301"/>
      <c r="V36" s="301"/>
      <c r="W36" s="301"/>
      <c r="X36" s="301"/>
      <c r="Y36" s="301"/>
      <c r="Z36" s="301"/>
      <c r="AA36" s="301"/>
      <c r="AB36" s="301"/>
      <c r="AC36" s="301"/>
      <c r="AD36" s="301"/>
      <c r="AE36" s="301"/>
      <c r="AF36" s="301"/>
      <c r="AG36" s="301"/>
      <c r="AH36" s="301"/>
      <c r="AI36" s="301"/>
      <c r="AJ36" s="301"/>
      <c r="AK36" s="301"/>
      <c r="AL36" s="301"/>
      <c r="AM36" s="301"/>
      <c r="AN36" s="301"/>
      <c r="AO36" s="301"/>
      <c r="AP36" s="301"/>
      <c r="AQ36" s="301"/>
      <c r="AR36" s="301"/>
      <c r="AS36" s="301"/>
      <c r="AT36" s="301"/>
      <c r="AU36" s="301"/>
      <c r="AV36" s="301"/>
      <c r="AW36" s="301"/>
      <c r="AX36" s="301"/>
      <c r="AY36" s="301"/>
      <c r="AZ36" s="301"/>
      <c r="BA36" s="301"/>
      <c r="BB36" s="301"/>
      <c r="BC36" s="301"/>
      <c r="BD36" s="301"/>
      <c r="BE36" s="301"/>
      <c r="BF36" s="301"/>
      <c r="BG36" s="301"/>
      <c r="BH36" s="301"/>
      <c r="BI36" s="301"/>
      <c r="BJ36" s="301"/>
      <c r="BK36" s="301"/>
      <c r="BL36" s="301"/>
      <c r="BM36" s="301"/>
      <c r="BN36" s="301"/>
      <c r="BO36" s="301"/>
      <c r="BP36" s="301"/>
      <c r="BQ36" s="301"/>
      <c r="BR36" s="301"/>
      <c r="BS36" s="301"/>
      <c r="BT36" s="302"/>
      <c r="BU36" s="305">
        <v>1384326.34</v>
      </c>
      <c r="BV36" s="306"/>
      <c r="BW36" s="306"/>
      <c r="BX36" s="306"/>
      <c r="BY36" s="306"/>
      <c r="BZ36" s="306"/>
      <c r="CA36" s="306"/>
      <c r="CB36" s="306"/>
      <c r="CC36" s="306"/>
      <c r="CD36" s="306"/>
      <c r="CE36" s="306"/>
      <c r="CF36" s="306"/>
      <c r="CG36" s="306"/>
      <c r="CH36" s="306"/>
      <c r="CI36" s="306"/>
      <c r="CJ36" s="306"/>
      <c r="CK36" s="306"/>
      <c r="CL36" s="306"/>
      <c r="CM36" s="306"/>
      <c r="CN36" s="306"/>
      <c r="CO36" s="306"/>
      <c r="CP36" s="306"/>
      <c r="CQ36" s="306"/>
      <c r="CR36" s="306"/>
      <c r="CS36" s="306"/>
      <c r="CT36" s="306"/>
      <c r="CU36" s="306"/>
      <c r="CV36" s="306"/>
      <c r="CW36" s="306"/>
      <c r="CX36" s="306"/>
      <c r="CY36" s="306"/>
      <c r="CZ36" s="306"/>
      <c r="DA36" s="306"/>
      <c r="DB36" s="306"/>
      <c r="DC36" s="306"/>
      <c r="DD36" s="307"/>
    </row>
    <row r="37" spans="1:108" ht="15" customHeight="1" x14ac:dyDescent="0.25">
      <c r="A37" s="71"/>
      <c r="B37" s="303" t="s">
        <v>8</v>
      </c>
      <c r="C37" s="303"/>
      <c r="D37" s="303"/>
      <c r="E37" s="303"/>
      <c r="F37" s="303"/>
      <c r="G37" s="303"/>
      <c r="H37" s="303"/>
      <c r="I37" s="303"/>
      <c r="J37" s="303"/>
      <c r="K37" s="303"/>
      <c r="L37" s="303"/>
      <c r="M37" s="303"/>
      <c r="N37" s="303"/>
      <c r="O37" s="303"/>
      <c r="P37" s="303"/>
      <c r="Q37" s="303"/>
      <c r="R37" s="303"/>
      <c r="S37" s="303"/>
      <c r="T37" s="303"/>
      <c r="U37" s="303"/>
      <c r="V37" s="303"/>
      <c r="W37" s="303"/>
      <c r="X37" s="303"/>
      <c r="Y37" s="303"/>
      <c r="Z37" s="303"/>
      <c r="AA37" s="303"/>
      <c r="AB37" s="303"/>
      <c r="AC37" s="303"/>
      <c r="AD37" s="303"/>
      <c r="AE37" s="303"/>
      <c r="AF37" s="303"/>
      <c r="AG37" s="303"/>
      <c r="AH37" s="303"/>
      <c r="AI37" s="303"/>
      <c r="AJ37" s="303"/>
      <c r="AK37" s="303"/>
      <c r="AL37" s="303"/>
      <c r="AM37" s="303"/>
      <c r="AN37" s="303"/>
      <c r="AO37" s="303"/>
      <c r="AP37" s="303"/>
      <c r="AQ37" s="303"/>
      <c r="AR37" s="303"/>
      <c r="AS37" s="303"/>
      <c r="AT37" s="303"/>
      <c r="AU37" s="303"/>
      <c r="AV37" s="303"/>
      <c r="AW37" s="303"/>
      <c r="AX37" s="303"/>
      <c r="AY37" s="303"/>
      <c r="AZ37" s="303"/>
      <c r="BA37" s="303"/>
      <c r="BB37" s="303"/>
      <c r="BC37" s="303"/>
      <c r="BD37" s="303"/>
      <c r="BE37" s="303"/>
      <c r="BF37" s="303"/>
      <c r="BG37" s="303"/>
      <c r="BH37" s="303"/>
      <c r="BI37" s="303"/>
      <c r="BJ37" s="303"/>
      <c r="BK37" s="303"/>
      <c r="BL37" s="303"/>
      <c r="BM37" s="303"/>
      <c r="BN37" s="303"/>
      <c r="BO37" s="303"/>
      <c r="BP37" s="303"/>
      <c r="BQ37" s="303"/>
      <c r="BR37" s="303"/>
      <c r="BS37" s="303"/>
      <c r="BT37" s="304"/>
      <c r="BU37" s="285"/>
      <c r="BV37" s="286"/>
      <c r="BW37" s="286"/>
      <c r="BX37" s="286"/>
      <c r="BY37" s="286"/>
      <c r="BZ37" s="286"/>
      <c r="CA37" s="286"/>
      <c r="CB37" s="286"/>
      <c r="CC37" s="286"/>
      <c r="CD37" s="286"/>
      <c r="CE37" s="286"/>
      <c r="CF37" s="286"/>
      <c r="CG37" s="286"/>
      <c r="CH37" s="286"/>
      <c r="CI37" s="286"/>
      <c r="CJ37" s="286"/>
      <c r="CK37" s="286"/>
      <c r="CL37" s="286"/>
      <c r="CM37" s="286"/>
      <c r="CN37" s="286"/>
      <c r="CO37" s="286"/>
      <c r="CP37" s="286"/>
      <c r="CQ37" s="286"/>
      <c r="CR37" s="286"/>
      <c r="CS37" s="286"/>
      <c r="CT37" s="286"/>
      <c r="CU37" s="286"/>
      <c r="CV37" s="286"/>
      <c r="CW37" s="286"/>
      <c r="CX37" s="286"/>
      <c r="CY37" s="286"/>
      <c r="CZ37" s="286"/>
      <c r="DA37" s="286"/>
      <c r="DB37" s="286"/>
      <c r="DC37" s="286"/>
      <c r="DD37" s="287"/>
    </row>
    <row r="38" spans="1:108" ht="15" customHeight="1" x14ac:dyDescent="0.25">
      <c r="A38" s="67"/>
      <c r="B38" s="292" t="s">
        <v>94</v>
      </c>
      <c r="C38" s="292"/>
      <c r="D38" s="292"/>
      <c r="E38" s="292"/>
      <c r="F38" s="292"/>
      <c r="G38" s="292"/>
      <c r="H38" s="292"/>
      <c r="I38" s="292"/>
      <c r="J38" s="292"/>
      <c r="K38" s="292"/>
      <c r="L38" s="292"/>
      <c r="M38" s="292"/>
      <c r="N38" s="292"/>
      <c r="O38" s="292"/>
      <c r="P38" s="292"/>
      <c r="Q38" s="292"/>
      <c r="R38" s="292"/>
      <c r="S38" s="292"/>
      <c r="T38" s="292"/>
      <c r="U38" s="292"/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3"/>
      <c r="BU38" s="285">
        <v>0</v>
      </c>
      <c r="BV38" s="286"/>
      <c r="BW38" s="286"/>
      <c r="BX38" s="286"/>
      <c r="BY38" s="286"/>
      <c r="BZ38" s="286"/>
      <c r="CA38" s="286"/>
      <c r="CB38" s="286"/>
      <c r="CC38" s="286"/>
      <c r="CD38" s="286"/>
      <c r="CE38" s="286"/>
      <c r="CF38" s="286"/>
      <c r="CG38" s="286"/>
      <c r="CH38" s="286"/>
      <c r="CI38" s="286"/>
      <c r="CJ38" s="286"/>
      <c r="CK38" s="286"/>
      <c r="CL38" s="286"/>
      <c r="CM38" s="286"/>
      <c r="CN38" s="286"/>
      <c r="CO38" s="286"/>
      <c r="CP38" s="286"/>
      <c r="CQ38" s="286"/>
      <c r="CR38" s="286"/>
      <c r="CS38" s="286"/>
      <c r="CT38" s="286"/>
      <c r="CU38" s="286"/>
      <c r="CV38" s="286"/>
      <c r="CW38" s="286"/>
      <c r="CX38" s="286"/>
      <c r="CY38" s="286"/>
      <c r="CZ38" s="286"/>
      <c r="DA38" s="286"/>
      <c r="DB38" s="286"/>
      <c r="DC38" s="286"/>
      <c r="DD38" s="287"/>
    </row>
    <row r="39" spans="1:108" ht="15" customHeight="1" x14ac:dyDescent="0.25">
      <c r="A39" s="67"/>
      <c r="B39" s="292" t="s">
        <v>95</v>
      </c>
      <c r="C39" s="292"/>
      <c r="D39" s="292"/>
      <c r="E39" s="292"/>
      <c r="F39" s="292"/>
      <c r="G39" s="292"/>
      <c r="H39" s="292"/>
      <c r="I39" s="292"/>
      <c r="J39" s="292"/>
      <c r="K39" s="292"/>
      <c r="L39" s="292"/>
      <c r="M39" s="292"/>
      <c r="N39" s="292"/>
      <c r="O39" s="292"/>
      <c r="P39" s="292"/>
      <c r="Q39" s="292"/>
      <c r="R39" s="292"/>
      <c r="S39" s="292"/>
      <c r="T39" s="292"/>
      <c r="U39" s="292"/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3"/>
      <c r="BU39" s="285">
        <v>1345771.96</v>
      </c>
      <c r="BV39" s="286"/>
      <c r="BW39" s="286"/>
      <c r="BX39" s="286"/>
      <c r="BY39" s="286"/>
      <c r="BZ39" s="286"/>
      <c r="CA39" s="286"/>
      <c r="CB39" s="286"/>
      <c r="CC39" s="286"/>
      <c r="CD39" s="286"/>
      <c r="CE39" s="286"/>
      <c r="CF39" s="286"/>
      <c r="CG39" s="286"/>
      <c r="CH39" s="286"/>
      <c r="CI39" s="286"/>
      <c r="CJ39" s="286"/>
      <c r="CK39" s="286"/>
      <c r="CL39" s="286"/>
      <c r="CM39" s="286"/>
      <c r="CN39" s="286"/>
      <c r="CO39" s="286"/>
      <c r="CP39" s="286"/>
      <c r="CQ39" s="286"/>
      <c r="CR39" s="286"/>
      <c r="CS39" s="286"/>
      <c r="CT39" s="286"/>
      <c r="CU39" s="286"/>
      <c r="CV39" s="286"/>
      <c r="CW39" s="286"/>
      <c r="CX39" s="286"/>
      <c r="CY39" s="286"/>
      <c r="CZ39" s="286"/>
      <c r="DA39" s="286"/>
      <c r="DB39" s="286"/>
      <c r="DC39" s="286"/>
      <c r="DD39" s="287"/>
    </row>
    <row r="40" spans="1:108" ht="15" customHeight="1" x14ac:dyDescent="0.25">
      <c r="A40" s="68"/>
      <c r="B40" s="297" t="s">
        <v>4</v>
      </c>
      <c r="C40" s="297"/>
      <c r="D40" s="297"/>
      <c r="E40" s="297"/>
      <c r="F40" s="297"/>
      <c r="G40" s="297"/>
      <c r="H40" s="297"/>
      <c r="I40" s="297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  <c r="AD40" s="297"/>
      <c r="AE40" s="297"/>
      <c r="AF40" s="297"/>
      <c r="AG40" s="297"/>
      <c r="AH40" s="297"/>
      <c r="AI40" s="297"/>
      <c r="AJ40" s="297"/>
      <c r="AK40" s="297"/>
      <c r="AL40" s="297"/>
      <c r="AM40" s="297"/>
      <c r="AN40" s="297"/>
      <c r="AO40" s="297"/>
      <c r="AP40" s="297"/>
      <c r="AQ40" s="297"/>
      <c r="AR40" s="297"/>
      <c r="AS40" s="297"/>
      <c r="AT40" s="297"/>
      <c r="AU40" s="297"/>
      <c r="AV40" s="297"/>
      <c r="AW40" s="297"/>
      <c r="AX40" s="297"/>
      <c r="AY40" s="297"/>
      <c r="AZ40" s="297"/>
      <c r="BA40" s="297"/>
      <c r="BB40" s="297"/>
      <c r="BC40" s="297"/>
      <c r="BD40" s="297"/>
      <c r="BE40" s="297"/>
      <c r="BF40" s="297"/>
      <c r="BG40" s="297"/>
      <c r="BH40" s="297"/>
      <c r="BI40" s="297"/>
      <c r="BJ40" s="297"/>
      <c r="BK40" s="297"/>
      <c r="BL40" s="297"/>
      <c r="BM40" s="297"/>
      <c r="BN40" s="297"/>
      <c r="BO40" s="297"/>
      <c r="BP40" s="297"/>
      <c r="BQ40" s="297"/>
      <c r="BR40" s="297"/>
      <c r="BS40" s="297"/>
      <c r="BT40" s="298"/>
      <c r="BU40" s="285"/>
      <c r="BV40" s="286"/>
      <c r="BW40" s="286"/>
      <c r="BX40" s="286"/>
      <c r="BY40" s="286"/>
      <c r="BZ40" s="286"/>
      <c r="CA40" s="286"/>
      <c r="CB40" s="286"/>
      <c r="CC40" s="286"/>
      <c r="CD40" s="286"/>
      <c r="CE40" s="286"/>
      <c r="CF40" s="286"/>
      <c r="CG40" s="286"/>
      <c r="CH40" s="286"/>
      <c r="CI40" s="286"/>
      <c r="CJ40" s="286"/>
      <c r="CK40" s="286"/>
      <c r="CL40" s="286"/>
      <c r="CM40" s="286"/>
      <c r="CN40" s="286"/>
      <c r="CO40" s="286"/>
      <c r="CP40" s="286"/>
      <c r="CQ40" s="286"/>
      <c r="CR40" s="286"/>
      <c r="CS40" s="286"/>
      <c r="CT40" s="286"/>
      <c r="CU40" s="286"/>
      <c r="CV40" s="286"/>
      <c r="CW40" s="286"/>
      <c r="CX40" s="286"/>
      <c r="CY40" s="286"/>
      <c r="CZ40" s="286"/>
      <c r="DA40" s="286"/>
      <c r="DB40" s="286"/>
      <c r="DC40" s="286"/>
      <c r="DD40" s="287"/>
    </row>
    <row r="41" spans="1:108" ht="29.25" customHeight="1" x14ac:dyDescent="0.25">
      <c r="A41" s="67"/>
      <c r="B41" s="292" t="s">
        <v>96</v>
      </c>
      <c r="C41" s="292"/>
      <c r="D41" s="292"/>
      <c r="E41" s="292"/>
      <c r="F41" s="292"/>
      <c r="G41" s="292"/>
      <c r="H41" s="292"/>
      <c r="I41" s="292"/>
      <c r="J41" s="292"/>
      <c r="K41" s="292"/>
      <c r="L41" s="292"/>
      <c r="M41" s="292"/>
      <c r="N41" s="292"/>
      <c r="O41" s="292"/>
      <c r="P41" s="292"/>
      <c r="Q41" s="292"/>
      <c r="R41" s="292"/>
      <c r="S41" s="292"/>
      <c r="T41" s="292"/>
      <c r="U41" s="292"/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3"/>
      <c r="BU41" s="294">
        <v>1340627.74</v>
      </c>
      <c r="BV41" s="295"/>
      <c r="BW41" s="295"/>
      <c r="BX41" s="295"/>
      <c r="BY41" s="295"/>
      <c r="BZ41" s="295"/>
      <c r="CA41" s="295"/>
      <c r="CB41" s="295"/>
      <c r="CC41" s="295"/>
      <c r="CD41" s="295"/>
      <c r="CE41" s="295"/>
      <c r="CF41" s="295"/>
      <c r="CG41" s="295"/>
      <c r="CH41" s="295"/>
      <c r="CI41" s="295"/>
      <c r="CJ41" s="295"/>
      <c r="CK41" s="295"/>
      <c r="CL41" s="295"/>
      <c r="CM41" s="295"/>
      <c r="CN41" s="295"/>
      <c r="CO41" s="295"/>
      <c r="CP41" s="295"/>
      <c r="CQ41" s="295"/>
      <c r="CR41" s="295"/>
      <c r="CS41" s="295"/>
      <c r="CT41" s="295"/>
      <c r="CU41" s="295"/>
      <c r="CV41" s="295"/>
      <c r="CW41" s="295"/>
      <c r="CX41" s="295"/>
      <c r="CY41" s="295"/>
      <c r="CZ41" s="295"/>
      <c r="DA41" s="295"/>
      <c r="DB41" s="295"/>
      <c r="DC41" s="295"/>
      <c r="DD41" s="296"/>
    </row>
    <row r="42" spans="1:108" ht="15" customHeight="1" x14ac:dyDescent="0.25">
      <c r="A42" s="72"/>
      <c r="B42" s="290" t="s">
        <v>4</v>
      </c>
      <c r="C42" s="290"/>
      <c r="D42" s="290"/>
      <c r="E42" s="290"/>
      <c r="F42" s="290"/>
      <c r="G42" s="290"/>
      <c r="H42" s="290"/>
      <c r="I42" s="290"/>
      <c r="J42" s="290"/>
      <c r="K42" s="290"/>
      <c r="L42" s="290"/>
      <c r="M42" s="290"/>
      <c r="N42" s="290"/>
      <c r="O42" s="290"/>
      <c r="P42" s="290"/>
      <c r="Q42" s="290"/>
      <c r="R42" s="290"/>
      <c r="S42" s="290"/>
      <c r="T42" s="290"/>
      <c r="U42" s="290"/>
      <c r="V42" s="290"/>
      <c r="W42" s="290"/>
      <c r="X42" s="290"/>
      <c r="Y42" s="290"/>
      <c r="Z42" s="290"/>
      <c r="AA42" s="290"/>
      <c r="AB42" s="290"/>
      <c r="AC42" s="290"/>
      <c r="AD42" s="290"/>
      <c r="AE42" s="290"/>
      <c r="AF42" s="290"/>
      <c r="AG42" s="290"/>
      <c r="AH42" s="290"/>
      <c r="AI42" s="290"/>
      <c r="AJ42" s="290"/>
      <c r="AK42" s="290"/>
      <c r="AL42" s="290"/>
      <c r="AM42" s="290"/>
      <c r="AN42" s="290"/>
      <c r="AO42" s="290"/>
      <c r="AP42" s="290"/>
      <c r="AQ42" s="290"/>
      <c r="AR42" s="290"/>
      <c r="AS42" s="290"/>
      <c r="AT42" s="290"/>
      <c r="AU42" s="290"/>
      <c r="AV42" s="290"/>
      <c r="AW42" s="290"/>
      <c r="AX42" s="290"/>
      <c r="AY42" s="290"/>
      <c r="AZ42" s="290"/>
      <c r="BA42" s="290"/>
      <c r="BB42" s="290"/>
      <c r="BC42" s="290"/>
      <c r="BD42" s="290"/>
      <c r="BE42" s="290"/>
      <c r="BF42" s="290"/>
      <c r="BG42" s="290"/>
      <c r="BH42" s="290"/>
      <c r="BI42" s="290"/>
      <c r="BJ42" s="290"/>
      <c r="BK42" s="290"/>
      <c r="BL42" s="290"/>
      <c r="BM42" s="290"/>
      <c r="BN42" s="290"/>
      <c r="BO42" s="290"/>
      <c r="BP42" s="290"/>
      <c r="BQ42" s="290"/>
      <c r="BR42" s="290"/>
      <c r="BS42" s="290"/>
      <c r="BT42" s="291"/>
      <c r="BU42" s="294"/>
      <c r="BV42" s="295"/>
      <c r="BW42" s="295"/>
      <c r="BX42" s="295"/>
      <c r="BY42" s="295"/>
      <c r="BZ42" s="295"/>
      <c r="CA42" s="295"/>
      <c r="CB42" s="295"/>
      <c r="CC42" s="295"/>
      <c r="CD42" s="295"/>
      <c r="CE42" s="295"/>
      <c r="CF42" s="295"/>
      <c r="CG42" s="295"/>
      <c r="CH42" s="295"/>
      <c r="CI42" s="295"/>
      <c r="CJ42" s="295"/>
      <c r="CK42" s="295"/>
      <c r="CL42" s="295"/>
      <c r="CM42" s="295"/>
      <c r="CN42" s="295"/>
      <c r="CO42" s="295"/>
      <c r="CP42" s="295"/>
      <c r="CQ42" s="295"/>
      <c r="CR42" s="295"/>
      <c r="CS42" s="295"/>
      <c r="CT42" s="295"/>
      <c r="CU42" s="295"/>
      <c r="CV42" s="295"/>
      <c r="CW42" s="295"/>
      <c r="CX42" s="295"/>
      <c r="CY42" s="295"/>
      <c r="CZ42" s="295"/>
      <c r="DA42" s="295"/>
      <c r="DB42" s="295"/>
      <c r="DC42" s="295"/>
      <c r="DD42" s="296"/>
    </row>
    <row r="43" spans="1:108" ht="15" customHeight="1" x14ac:dyDescent="0.25">
      <c r="A43" s="67"/>
      <c r="B43" s="288" t="s">
        <v>98</v>
      </c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288"/>
      <c r="O43" s="288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288"/>
      <c r="AB43" s="288"/>
      <c r="AC43" s="288"/>
      <c r="AD43" s="288"/>
      <c r="AE43" s="288"/>
      <c r="AF43" s="288"/>
      <c r="AG43" s="288"/>
      <c r="AH43" s="288"/>
      <c r="AI43" s="288"/>
      <c r="AJ43" s="288"/>
      <c r="AK43" s="288"/>
      <c r="AL43" s="288"/>
      <c r="AM43" s="288"/>
      <c r="AN43" s="288"/>
      <c r="AO43" s="288"/>
      <c r="AP43" s="288"/>
      <c r="AQ43" s="288"/>
      <c r="AR43" s="288"/>
      <c r="AS43" s="288"/>
      <c r="AT43" s="288"/>
      <c r="AU43" s="288"/>
      <c r="AV43" s="288"/>
      <c r="AW43" s="288"/>
      <c r="AX43" s="288"/>
      <c r="AY43" s="288"/>
      <c r="AZ43" s="288"/>
      <c r="BA43" s="288"/>
      <c r="BB43" s="288"/>
      <c r="BC43" s="288"/>
      <c r="BD43" s="288"/>
      <c r="BE43" s="288"/>
      <c r="BF43" s="288"/>
      <c r="BG43" s="288"/>
      <c r="BH43" s="288"/>
      <c r="BI43" s="288"/>
      <c r="BJ43" s="288"/>
      <c r="BK43" s="288"/>
      <c r="BL43" s="288"/>
      <c r="BM43" s="288"/>
      <c r="BN43" s="288"/>
      <c r="BO43" s="288"/>
      <c r="BP43" s="288"/>
      <c r="BQ43" s="288"/>
      <c r="BR43" s="288"/>
      <c r="BS43" s="288"/>
      <c r="BT43" s="289"/>
      <c r="BU43" s="285">
        <v>0</v>
      </c>
      <c r="BV43" s="286"/>
      <c r="BW43" s="286"/>
      <c r="BX43" s="286"/>
      <c r="BY43" s="286"/>
      <c r="BZ43" s="286"/>
      <c r="CA43" s="286"/>
      <c r="CB43" s="286"/>
      <c r="CC43" s="286"/>
      <c r="CD43" s="286"/>
      <c r="CE43" s="286"/>
      <c r="CF43" s="286"/>
      <c r="CG43" s="286"/>
      <c r="CH43" s="286"/>
      <c r="CI43" s="286"/>
      <c r="CJ43" s="286"/>
      <c r="CK43" s="286"/>
      <c r="CL43" s="286"/>
      <c r="CM43" s="286"/>
      <c r="CN43" s="286"/>
      <c r="CO43" s="286"/>
      <c r="CP43" s="286"/>
      <c r="CQ43" s="286"/>
      <c r="CR43" s="286"/>
      <c r="CS43" s="286"/>
      <c r="CT43" s="286"/>
      <c r="CU43" s="286"/>
      <c r="CV43" s="286"/>
      <c r="CW43" s="286"/>
      <c r="CX43" s="286"/>
      <c r="CY43" s="286"/>
      <c r="CZ43" s="286"/>
      <c r="DA43" s="286"/>
      <c r="DB43" s="286"/>
      <c r="DC43" s="286"/>
      <c r="DD43" s="287"/>
    </row>
    <row r="44" spans="1:108" ht="15" customHeight="1" x14ac:dyDescent="0.25">
      <c r="A44" s="67"/>
      <c r="B44" s="288" t="s">
        <v>99</v>
      </c>
      <c r="C44" s="288"/>
      <c r="D44" s="288"/>
      <c r="E44" s="288"/>
      <c r="F44" s="288"/>
      <c r="G44" s="288"/>
      <c r="H44" s="288"/>
      <c r="I44" s="288"/>
      <c r="J44" s="288"/>
      <c r="K44" s="288"/>
      <c r="L44" s="288"/>
      <c r="M44" s="288"/>
      <c r="N44" s="288"/>
      <c r="O44" s="288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288"/>
      <c r="AB44" s="288"/>
      <c r="AC44" s="288"/>
      <c r="AD44" s="288"/>
      <c r="AE44" s="288"/>
      <c r="AF44" s="288"/>
      <c r="AG44" s="288"/>
      <c r="AH44" s="288"/>
      <c r="AI44" s="288"/>
      <c r="AJ44" s="288"/>
      <c r="AK44" s="288"/>
      <c r="AL44" s="288"/>
      <c r="AM44" s="288"/>
      <c r="AN44" s="288"/>
      <c r="AO44" s="288"/>
      <c r="AP44" s="288"/>
      <c r="AQ44" s="288"/>
      <c r="AR44" s="288"/>
      <c r="AS44" s="288"/>
      <c r="AT44" s="288"/>
      <c r="AU44" s="288"/>
      <c r="AV44" s="288"/>
      <c r="AW44" s="288"/>
      <c r="AX44" s="288"/>
      <c r="AY44" s="288"/>
      <c r="AZ44" s="288"/>
      <c r="BA44" s="288"/>
      <c r="BB44" s="288"/>
      <c r="BC44" s="288"/>
      <c r="BD44" s="288"/>
      <c r="BE44" s="288"/>
      <c r="BF44" s="288"/>
      <c r="BG44" s="288"/>
      <c r="BH44" s="288"/>
      <c r="BI44" s="288"/>
      <c r="BJ44" s="288"/>
      <c r="BK44" s="288"/>
      <c r="BL44" s="288"/>
      <c r="BM44" s="288"/>
      <c r="BN44" s="288"/>
      <c r="BO44" s="288"/>
      <c r="BP44" s="288"/>
      <c r="BQ44" s="288"/>
      <c r="BR44" s="288"/>
      <c r="BS44" s="288"/>
      <c r="BT44" s="289"/>
      <c r="BU44" s="285">
        <v>273941.94</v>
      </c>
      <c r="BV44" s="286"/>
      <c r="BW44" s="286"/>
      <c r="BX44" s="286"/>
      <c r="BY44" s="286"/>
      <c r="BZ44" s="286"/>
      <c r="CA44" s="286"/>
      <c r="CB44" s="286"/>
      <c r="CC44" s="286"/>
      <c r="CD44" s="286"/>
      <c r="CE44" s="286"/>
      <c r="CF44" s="286"/>
      <c r="CG44" s="286"/>
      <c r="CH44" s="286"/>
      <c r="CI44" s="286"/>
      <c r="CJ44" s="286"/>
      <c r="CK44" s="286"/>
      <c r="CL44" s="286"/>
      <c r="CM44" s="286"/>
      <c r="CN44" s="286"/>
      <c r="CO44" s="286"/>
      <c r="CP44" s="286"/>
      <c r="CQ44" s="286"/>
      <c r="CR44" s="286"/>
      <c r="CS44" s="286"/>
      <c r="CT44" s="286"/>
      <c r="CU44" s="286"/>
      <c r="CV44" s="286"/>
      <c r="CW44" s="286"/>
      <c r="CX44" s="286"/>
      <c r="CY44" s="286"/>
      <c r="CZ44" s="286"/>
      <c r="DA44" s="286"/>
      <c r="DB44" s="286"/>
      <c r="DC44" s="286"/>
      <c r="DD44" s="287"/>
    </row>
    <row r="45" spans="1:108" ht="15" customHeight="1" x14ac:dyDescent="0.25">
      <c r="A45" s="67"/>
      <c r="B45" s="288" t="s">
        <v>97</v>
      </c>
      <c r="C45" s="288"/>
      <c r="D45" s="288"/>
      <c r="E45" s="288"/>
      <c r="F45" s="288"/>
      <c r="G45" s="288"/>
      <c r="H45" s="288"/>
      <c r="I45" s="288"/>
      <c r="J45" s="288"/>
      <c r="K45" s="288"/>
      <c r="L45" s="288"/>
      <c r="M45" s="288"/>
      <c r="N45" s="288"/>
      <c r="O45" s="288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288"/>
      <c r="AB45" s="288"/>
      <c r="AC45" s="288"/>
      <c r="AD45" s="288"/>
      <c r="AE45" s="288"/>
      <c r="AF45" s="288"/>
      <c r="AG45" s="288"/>
      <c r="AH45" s="288"/>
      <c r="AI45" s="288"/>
      <c r="AJ45" s="288"/>
      <c r="AK45" s="288"/>
      <c r="AL45" s="288"/>
      <c r="AM45" s="288"/>
      <c r="AN45" s="288"/>
      <c r="AO45" s="288"/>
      <c r="AP45" s="288"/>
      <c r="AQ45" s="288"/>
      <c r="AR45" s="288"/>
      <c r="AS45" s="288"/>
      <c r="AT45" s="288"/>
      <c r="AU45" s="288"/>
      <c r="AV45" s="288"/>
      <c r="AW45" s="288"/>
      <c r="AX45" s="288"/>
      <c r="AY45" s="288"/>
      <c r="AZ45" s="288"/>
      <c r="BA45" s="288"/>
      <c r="BB45" s="288"/>
      <c r="BC45" s="288"/>
      <c r="BD45" s="288"/>
      <c r="BE45" s="288"/>
      <c r="BF45" s="288"/>
      <c r="BG45" s="288"/>
      <c r="BH45" s="288"/>
      <c r="BI45" s="288"/>
      <c r="BJ45" s="288"/>
      <c r="BK45" s="288"/>
      <c r="BL45" s="288"/>
      <c r="BM45" s="288"/>
      <c r="BN45" s="288"/>
      <c r="BO45" s="288"/>
      <c r="BP45" s="288"/>
      <c r="BQ45" s="288"/>
      <c r="BR45" s="288"/>
      <c r="BS45" s="288"/>
      <c r="BT45" s="289"/>
      <c r="BU45" s="285">
        <v>0</v>
      </c>
      <c r="BV45" s="286"/>
      <c r="BW45" s="286"/>
      <c r="BX45" s="286"/>
      <c r="BY45" s="286"/>
      <c r="BZ45" s="286"/>
      <c r="CA45" s="286"/>
      <c r="CB45" s="286"/>
      <c r="CC45" s="286"/>
      <c r="CD45" s="286"/>
      <c r="CE45" s="286"/>
      <c r="CF45" s="286"/>
      <c r="CG45" s="286"/>
      <c r="CH45" s="286"/>
      <c r="CI45" s="286"/>
      <c r="CJ45" s="286"/>
      <c r="CK45" s="286"/>
      <c r="CL45" s="286"/>
      <c r="CM45" s="286"/>
      <c r="CN45" s="286"/>
      <c r="CO45" s="286"/>
      <c r="CP45" s="286"/>
      <c r="CQ45" s="286"/>
      <c r="CR45" s="286"/>
      <c r="CS45" s="286"/>
      <c r="CT45" s="286"/>
      <c r="CU45" s="286"/>
      <c r="CV45" s="286"/>
      <c r="CW45" s="286"/>
      <c r="CX45" s="286"/>
      <c r="CY45" s="286"/>
      <c r="CZ45" s="286"/>
      <c r="DA45" s="286"/>
      <c r="DB45" s="286"/>
      <c r="DC45" s="286"/>
      <c r="DD45" s="287"/>
    </row>
    <row r="46" spans="1:108" ht="15" customHeight="1" x14ac:dyDescent="0.25">
      <c r="A46" s="67"/>
      <c r="B46" s="288" t="s">
        <v>100</v>
      </c>
      <c r="C46" s="288"/>
      <c r="D46" s="288"/>
      <c r="E46" s="288"/>
      <c r="F46" s="288"/>
      <c r="G46" s="288"/>
      <c r="H46" s="288"/>
      <c r="I46" s="288"/>
      <c r="J46" s="288"/>
      <c r="K46" s="288"/>
      <c r="L46" s="288"/>
      <c r="M46" s="288"/>
      <c r="N46" s="288"/>
      <c r="O46" s="288"/>
      <c r="P46" s="288"/>
      <c r="Q46" s="288"/>
      <c r="R46" s="288"/>
      <c r="S46" s="288"/>
      <c r="T46" s="288"/>
      <c r="U46" s="288"/>
      <c r="V46" s="288"/>
      <c r="W46" s="288"/>
      <c r="X46" s="288"/>
      <c r="Y46" s="288"/>
      <c r="Z46" s="288"/>
      <c r="AA46" s="288"/>
      <c r="AB46" s="288"/>
      <c r="AC46" s="288"/>
      <c r="AD46" s="288"/>
      <c r="AE46" s="288"/>
      <c r="AF46" s="288"/>
      <c r="AG46" s="288"/>
      <c r="AH46" s="288"/>
      <c r="AI46" s="288"/>
      <c r="AJ46" s="288"/>
      <c r="AK46" s="288"/>
      <c r="AL46" s="288"/>
      <c r="AM46" s="288"/>
      <c r="AN46" s="288"/>
      <c r="AO46" s="288"/>
      <c r="AP46" s="288"/>
      <c r="AQ46" s="288"/>
      <c r="AR46" s="288"/>
      <c r="AS46" s="288"/>
      <c r="AT46" s="288"/>
      <c r="AU46" s="288"/>
      <c r="AV46" s="288"/>
      <c r="AW46" s="288"/>
      <c r="AX46" s="288"/>
      <c r="AY46" s="288"/>
      <c r="AZ46" s="288"/>
      <c r="BA46" s="288"/>
      <c r="BB46" s="288"/>
      <c r="BC46" s="288"/>
      <c r="BD46" s="288"/>
      <c r="BE46" s="288"/>
      <c r="BF46" s="288"/>
      <c r="BG46" s="288"/>
      <c r="BH46" s="288"/>
      <c r="BI46" s="288"/>
      <c r="BJ46" s="288"/>
      <c r="BK46" s="288"/>
      <c r="BL46" s="288"/>
      <c r="BM46" s="288"/>
      <c r="BN46" s="288"/>
      <c r="BO46" s="288"/>
      <c r="BP46" s="288"/>
      <c r="BQ46" s="288"/>
      <c r="BR46" s="288"/>
      <c r="BS46" s="288"/>
      <c r="BT46" s="289"/>
      <c r="BU46" s="285">
        <f>1066685.8</f>
        <v>1066685.8</v>
      </c>
      <c r="BV46" s="286"/>
      <c r="BW46" s="286"/>
      <c r="BX46" s="286"/>
      <c r="BY46" s="286"/>
      <c r="BZ46" s="286"/>
      <c r="CA46" s="286"/>
      <c r="CB46" s="286"/>
      <c r="CC46" s="286"/>
      <c r="CD46" s="286"/>
      <c r="CE46" s="286"/>
      <c r="CF46" s="286"/>
      <c r="CG46" s="286"/>
      <c r="CH46" s="286"/>
      <c r="CI46" s="286"/>
      <c r="CJ46" s="286"/>
      <c r="CK46" s="286"/>
      <c r="CL46" s="286"/>
      <c r="CM46" s="286"/>
      <c r="CN46" s="286"/>
      <c r="CO46" s="286"/>
      <c r="CP46" s="286"/>
      <c r="CQ46" s="286"/>
      <c r="CR46" s="286"/>
      <c r="CS46" s="286"/>
      <c r="CT46" s="286"/>
      <c r="CU46" s="286"/>
      <c r="CV46" s="286"/>
      <c r="CW46" s="286"/>
      <c r="CX46" s="286"/>
      <c r="CY46" s="286"/>
      <c r="CZ46" s="286"/>
      <c r="DA46" s="286"/>
      <c r="DB46" s="286"/>
      <c r="DC46" s="286"/>
      <c r="DD46" s="287"/>
    </row>
    <row r="47" spans="1:108" ht="15" customHeight="1" x14ac:dyDescent="0.25">
      <c r="A47" s="67"/>
      <c r="B47" s="288" t="s">
        <v>101</v>
      </c>
      <c r="C47" s="288"/>
      <c r="D47" s="288"/>
      <c r="E47" s="288"/>
      <c r="F47" s="288"/>
      <c r="G47" s="288"/>
      <c r="H47" s="288"/>
      <c r="I47" s="288"/>
      <c r="J47" s="288"/>
      <c r="K47" s="288"/>
      <c r="L47" s="288"/>
      <c r="M47" s="288"/>
      <c r="N47" s="288"/>
      <c r="O47" s="288"/>
      <c r="P47" s="288"/>
      <c r="Q47" s="288"/>
      <c r="R47" s="288"/>
      <c r="S47" s="288"/>
      <c r="T47" s="288"/>
      <c r="U47" s="288"/>
      <c r="V47" s="288"/>
      <c r="W47" s="288"/>
      <c r="X47" s="288"/>
      <c r="Y47" s="288"/>
      <c r="Z47" s="288"/>
      <c r="AA47" s="288"/>
      <c r="AB47" s="288"/>
      <c r="AC47" s="288"/>
      <c r="AD47" s="288"/>
      <c r="AE47" s="288"/>
      <c r="AF47" s="288"/>
      <c r="AG47" s="288"/>
      <c r="AH47" s="288"/>
      <c r="AI47" s="288"/>
      <c r="AJ47" s="288"/>
      <c r="AK47" s="288"/>
      <c r="AL47" s="288"/>
      <c r="AM47" s="288"/>
      <c r="AN47" s="288"/>
      <c r="AO47" s="288"/>
      <c r="AP47" s="288"/>
      <c r="AQ47" s="288"/>
      <c r="AR47" s="288"/>
      <c r="AS47" s="288"/>
      <c r="AT47" s="288"/>
      <c r="AU47" s="288"/>
      <c r="AV47" s="288"/>
      <c r="AW47" s="288"/>
      <c r="AX47" s="288"/>
      <c r="AY47" s="288"/>
      <c r="AZ47" s="288"/>
      <c r="BA47" s="288"/>
      <c r="BB47" s="288"/>
      <c r="BC47" s="288"/>
      <c r="BD47" s="288"/>
      <c r="BE47" s="288"/>
      <c r="BF47" s="288"/>
      <c r="BG47" s="288"/>
      <c r="BH47" s="288"/>
      <c r="BI47" s="288"/>
      <c r="BJ47" s="288"/>
      <c r="BK47" s="288"/>
      <c r="BL47" s="288"/>
      <c r="BM47" s="288"/>
      <c r="BN47" s="288"/>
      <c r="BO47" s="288"/>
      <c r="BP47" s="288"/>
      <c r="BQ47" s="288"/>
      <c r="BR47" s="288"/>
      <c r="BS47" s="288"/>
      <c r="BT47" s="289"/>
      <c r="BU47" s="285">
        <v>0</v>
      </c>
      <c r="BV47" s="286"/>
      <c r="BW47" s="286"/>
      <c r="BX47" s="286"/>
      <c r="BY47" s="286"/>
      <c r="BZ47" s="286"/>
      <c r="CA47" s="286"/>
      <c r="CB47" s="286"/>
      <c r="CC47" s="286"/>
      <c r="CD47" s="286"/>
      <c r="CE47" s="286"/>
      <c r="CF47" s="286"/>
      <c r="CG47" s="286"/>
      <c r="CH47" s="286"/>
      <c r="CI47" s="286"/>
      <c r="CJ47" s="286"/>
      <c r="CK47" s="286"/>
      <c r="CL47" s="286"/>
      <c r="CM47" s="286"/>
      <c r="CN47" s="286"/>
      <c r="CO47" s="286"/>
      <c r="CP47" s="286"/>
      <c r="CQ47" s="286"/>
      <c r="CR47" s="286"/>
      <c r="CS47" s="286"/>
      <c r="CT47" s="286"/>
      <c r="CU47" s="286"/>
      <c r="CV47" s="286"/>
      <c r="CW47" s="286"/>
      <c r="CX47" s="286"/>
      <c r="CY47" s="286"/>
      <c r="CZ47" s="286"/>
      <c r="DA47" s="286"/>
      <c r="DB47" s="286"/>
      <c r="DC47" s="286"/>
      <c r="DD47" s="287"/>
    </row>
    <row r="48" spans="1:108" ht="15" customHeight="1" x14ac:dyDescent="0.25">
      <c r="A48" s="67"/>
      <c r="B48" s="288" t="s">
        <v>102</v>
      </c>
      <c r="C48" s="288"/>
      <c r="D48" s="288"/>
      <c r="E48" s="288"/>
      <c r="F48" s="288"/>
      <c r="G48" s="288"/>
      <c r="H48" s="288"/>
      <c r="I48" s="288"/>
      <c r="J48" s="288"/>
      <c r="K48" s="288"/>
      <c r="L48" s="288"/>
      <c r="M48" s="288"/>
      <c r="N48" s="288"/>
      <c r="O48" s="288"/>
      <c r="P48" s="288"/>
      <c r="Q48" s="288"/>
      <c r="R48" s="288"/>
      <c r="S48" s="288"/>
      <c r="T48" s="288"/>
      <c r="U48" s="288"/>
      <c r="V48" s="288"/>
      <c r="W48" s="288"/>
      <c r="X48" s="288"/>
      <c r="Y48" s="288"/>
      <c r="Z48" s="288"/>
      <c r="AA48" s="288"/>
      <c r="AB48" s="288"/>
      <c r="AC48" s="288"/>
      <c r="AD48" s="288"/>
      <c r="AE48" s="288"/>
      <c r="AF48" s="288"/>
      <c r="AG48" s="288"/>
      <c r="AH48" s="288"/>
      <c r="AI48" s="288"/>
      <c r="AJ48" s="288"/>
      <c r="AK48" s="288"/>
      <c r="AL48" s="288"/>
      <c r="AM48" s="288"/>
      <c r="AN48" s="288"/>
      <c r="AO48" s="288"/>
      <c r="AP48" s="288"/>
      <c r="AQ48" s="288"/>
      <c r="AR48" s="288"/>
      <c r="AS48" s="288"/>
      <c r="AT48" s="288"/>
      <c r="AU48" s="288"/>
      <c r="AV48" s="288"/>
      <c r="AW48" s="288"/>
      <c r="AX48" s="288"/>
      <c r="AY48" s="288"/>
      <c r="AZ48" s="288"/>
      <c r="BA48" s="288"/>
      <c r="BB48" s="288"/>
      <c r="BC48" s="288"/>
      <c r="BD48" s="288"/>
      <c r="BE48" s="288"/>
      <c r="BF48" s="288"/>
      <c r="BG48" s="288"/>
      <c r="BH48" s="288"/>
      <c r="BI48" s="288"/>
      <c r="BJ48" s="288"/>
      <c r="BK48" s="288"/>
      <c r="BL48" s="288"/>
      <c r="BM48" s="288"/>
      <c r="BN48" s="288"/>
      <c r="BO48" s="288"/>
      <c r="BP48" s="288"/>
      <c r="BQ48" s="288"/>
      <c r="BR48" s="288"/>
      <c r="BS48" s="288"/>
      <c r="BT48" s="289"/>
      <c r="BU48" s="285"/>
      <c r="BV48" s="286"/>
      <c r="BW48" s="286"/>
      <c r="BX48" s="286"/>
      <c r="BY48" s="286"/>
      <c r="BZ48" s="286"/>
      <c r="CA48" s="286"/>
      <c r="CB48" s="286"/>
      <c r="CC48" s="286"/>
      <c r="CD48" s="286"/>
      <c r="CE48" s="286"/>
      <c r="CF48" s="286"/>
      <c r="CG48" s="286"/>
      <c r="CH48" s="286"/>
      <c r="CI48" s="286"/>
      <c r="CJ48" s="286"/>
      <c r="CK48" s="286"/>
      <c r="CL48" s="286"/>
      <c r="CM48" s="286"/>
      <c r="CN48" s="286"/>
      <c r="CO48" s="286"/>
      <c r="CP48" s="286"/>
      <c r="CQ48" s="286"/>
      <c r="CR48" s="286"/>
      <c r="CS48" s="286"/>
      <c r="CT48" s="286"/>
      <c r="CU48" s="286"/>
      <c r="CV48" s="286"/>
      <c r="CW48" s="286"/>
      <c r="CX48" s="286"/>
      <c r="CY48" s="286"/>
      <c r="CZ48" s="286"/>
      <c r="DA48" s="286"/>
      <c r="DB48" s="286"/>
      <c r="DC48" s="286"/>
      <c r="DD48" s="287"/>
    </row>
    <row r="49" spans="1:108" ht="40.65" customHeight="1" x14ac:dyDescent="0.25">
      <c r="A49" s="67"/>
      <c r="B49" s="292" t="s">
        <v>103</v>
      </c>
      <c r="C49" s="292"/>
      <c r="D49" s="292"/>
      <c r="E49" s="292"/>
      <c r="F49" s="292"/>
      <c r="G49" s="292"/>
      <c r="H49" s="292"/>
      <c r="I49" s="292"/>
      <c r="J49" s="292"/>
      <c r="K49" s="292"/>
      <c r="L49" s="292"/>
      <c r="M49" s="292"/>
      <c r="N49" s="292"/>
      <c r="O49" s="292"/>
      <c r="P49" s="292"/>
      <c r="Q49" s="292"/>
      <c r="R49" s="292"/>
      <c r="S49" s="292"/>
      <c r="T49" s="292"/>
      <c r="U49" s="292"/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3"/>
      <c r="BU49" s="285">
        <v>5144.22</v>
      </c>
      <c r="BV49" s="286"/>
      <c r="BW49" s="286"/>
      <c r="BX49" s="286"/>
      <c r="BY49" s="286"/>
      <c r="BZ49" s="286"/>
      <c r="CA49" s="286"/>
      <c r="CB49" s="286"/>
      <c r="CC49" s="286"/>
      <c r="CD49" s="286"/>
      <c r="CE49" s="286"/>
      <c r="CF49" s="286"/>
      <c r="CG49" s="286"/>
      <c r="CH49" s="286"/>
      <c r="CI49" s="286"/>
      <c r="CJ49" s="286"/>
      <c r="CK49" s="286"/>
      <c r="CL49" s="286"/>
      <c r="CM49" s="286"/>
      <c r="CN49" s="286"/>
      <c r="CO49" s="286"/>
      <c r="CP49" s="286"/>
      <c r="CQ49" s="286"/>
      <c r="CR49" s="286"/>
      <c r="CS49" s="286"/>
      <c r="CT49" s="286"/>
      <c r="CU49" s="286"/>
      <c r="CV49" s="286"/>
      <c r="CW49" s="286"/>
      <c r="CX49" s="286"/>
      <c r="CY49" s="286"/>
      <c r="CZ49" s="286"/>
      <c r="DA49" s="286"/>
      <c r="DB49" s="286"/>
      <c r="DC49" s="286"/>
      <c r="DD49" s="287"/>
    </row>
    <row r="50" spans="1:108" ht="15" customHeight="1" x14ac:dyDescent="0.25">
      <c r="A50" s="72"/>
      <c r="B50" s="290" t="s">
        <v>4</v>
      </c>
      <c r="C50" s="290"/>
      <c r="D50" s="290"/>
      <c r="E50" s="290"/>
      <c r="F50" s="290"/>
      <c r="G50" s="290"/>
      <c r="H50" s="290"/>
      <c r="I50" s="290"/>
      <c r="J50" s="290"/>
      <c r="K50" s="290"/>
      <c r="L50" s="290"/>
      <c r="M50" s="290"/>
      <c r="N50" s="290"/>
      <c r="O50" s="290"/>
      <c r="P50" s="290"/>
      <c r="Q50" s="290"/>
      <c r="R50" s="290"/>
      <c r="S50" s="290"/>
      <c r="T50" s="290"/>
      <c r="U50" s="290"/>
      <c r="V50" s="290"/>
      <c r="W50" s="290"/>
      <c r="X50" s="290"/>
      <c r="Y50" s="290"/>
      <c r="Z50" s="290"/>
      <c r="AA50" s="290"/>
      <c r="AB50" s="290"/>
      <c r="AC50" s="290"/>
      <c r="AD50" s="290"/>
      <c r="AE50" s="290"/>
      <c r="AF50" s="290"/>
      <c r="AG50" s="290"/>
      <c r="AH50" s="290"/>
      <c r="AI50" s="290"/>
      <c r="AJ50" s="290"/>
      <c r="AK50" s="290"/>
      <c r="AL50" s="290"/>
      <c r="AM50" s="290"/>
      <c r="AN50" s="290"/>
      <c r="AO50" s="290"/>
      <c r="AP50" s="290"/>
      <c r="AQ50" s="290"/>
      <c r="AR50" s="290"/>
      <c r="AS50" s="290"/>
      <c r="AT50" s="290"/>
      <c r="AU50" s="290"/>
      <c r="AV50" s="290"/>
      <c r="AW50" s="290"/>
      <c r="AX50" s="290"/>
      <c r="AY50" s="290"/>
      <c r="AZ50" s="290"/>
      <c r="BA50" s="290"/>
      <c r="BB50" s="290"/>
      <c r="BC50" s="290"/>
      <c r="BD50" s="290"/>
      <c r="BE50" s="290"/>
      <c r="BF50" s="290"/>
      <c r="BG50" s="290"/>
      <c r="BH50" s="290"/>
      <c r="BI50" s="290"/>
      <c r="BJ50" s="290"/>
      <c r="BK50" s="290"/>
      <c r="BL50" s="290"/>
      <c r="BM50" s="290"/>
      <c r="BN50" s="290"/>
      <c r="BO50" s="290"/>
      <c r="BP50" s="290"/>
      <c r="BQ50" s="290"/>
      <c r="BR50" s="290"/>
      <c r="BS50" s="290"/>
      <c r="BT50" s="291"/>
      <c r="BU50" s="294"/>
      <c r="BV50" s="295"/>
      <c r="BW50" s="295"/>
      <c r="BX50" s="295"/>
      <c r="BY50" s="295"/>
      <c r="BZ50" s="295"/>
      <c r="CA50" s="295"/>
      <c r="CB50" s="295"/>
      <c r="CC50" s="295"/>
      <c r="CD50" s="295"/>
      <c r="CE50" s="295"/>
      <c r="CF50" s="295"/>
      <c r="CG50" s="295"/>
      <c r="CH50" s="295"/>
      <c r="CI50" s="295"/>
      <c r="CJ50" s="295"/>
      <c r="CK50" s="295"/>
      <c r="CL50" s="295"/>
      <c r="CM50" s="295"/>
      <c r="CN50" s="295"/>
      <c r="CO50" s="295"/>
      <c r="CP50" s="295"/>
      <c r="CQ50" s="295"/>
      <c r="CR50" s="295"/>
      <c r="CS50" s="295"/>
      <c r="CT50" s="295"/>
      <c r="CU50" s="295"/>
      <c r="CV50" s="295"/>
      <c r="CW50" s="295"/>
      <c r="CX50" s="295"/>
      <c r="CY50" s="295"/>
      <c r="CZ50" s="295"/>
      <c r="DA50" s="295"/>
      <c r="DB50" s="295"/>
      <c r="DC50" s="295"/>
      <c r="DD50" s="296"/>
    </row>
    <row r="51" spans="1:108" ht="15" customHeight="1" x14ac:dyDescent="0.25">
      <c r="A51" s="67"/>
      <c r="B51" s="288" t="s">
        <v>98</v>
      </c>
      <c r="C51" s="288"/>
      <c r="D51" s="288"/>
      <c r="E51" s="288"/>
      <c r="F51" s="288"/>
      <c r="G51" s="288"/>
      <c r="H51" s="288"/>
      <c r="I51" s="288"/>
      <c r="J51" s="288"/>
      <c r="K51" s="288"/>
      <c r="L51" s="288"/>
      <c r="M51" s="288"/>
      <c r="N51" s="288"/>
      <c r="O51" s="288"/>
      <c r="P51" s="288"/>
      <c r="Q51" s="288"/>
      <c r="R51" s="288"/>
      <c r="S51" s="288"/>
      <c r="T51" s="288"/>
      <c r="U51" s="288"/>
      <c r="V51" s="288"/>
      <c r="W51" s="288"/>
      <c r="X51" s="288"/>
      <c r="Y51" s="288"/>
      <c r="Z51" s="288"/>
      <c r="AA51" s="288"/>
      <c r="AB51" s="288"/>
      <c r="AC51" s="288"/>
      <c r="AD51" s="288"/>
      <c r="AE51" s="288"/>
      <c r="AF51" s="288"/>
      <c r="AG51" s="288"/>
      <c r="AH51" s="288"/>
      <c r="AI51" s="288"/>
      <c r="AJ51" s="288"/>
      <c r="AK51" s="288"/>
      <c r="AL51" s="288"/>
      <c r="AM51" s="288"/>
      <c r="AN51" s="288"/>
      <c r="AO51" s="288"/>
      <c r="AP51" s="288"/>
      <c r="AQ51" s="288"/>
      <c r="AR51" s="288"/>
      <c r="AS51" s="288"/>
      <c r="AT51" s="288"/>
      <c r="AU51" s="288"/>
      <c r="AV51" s="288"/>
      <c r="AW51" s="288"/>
      <c r="AX51" s="288"/>
      <c r="AY51" s="288"/>
      <c r="AZ51" s="288"/>
      <c r="BA51" s="288"/>
      <c r="BB51" s="288"/>
      <c r="BC51" s="288"/>
      <c r="BD51" s="288"/>
      <c r="BE51" s="288"/>
      <c r="BF51" s="288"/>
      <c r="BG51" s="288"/>
      <c r="BH51" s="288"/>
      <c r="BI51" s="288"/>
      <c r="BJ51" s="288"/>
      <c r="BK51" s="288"/>
      <c r="BL51" s="288"/>
      <c r="BM51" s="288"/>
      <c r="BN51" s="288"/>
      <c r="BO51" s="288"/>
      <c r="BP51" s="288"/>
      <c r="BQ51" s="288"/>
      <c r="BR51" s="288"/>
      <c r="BS51" s="288"/>
      <c r="BT51" s="289"/>
      <c r="BU51" s="285">
        <v>0</v>
      </c>
      <c r="BV51" s="286"/>
      <c r="BW51" s="286"/>
      <c r="BX51" s="286"/>
      <c r="BY51" s="286"/>
      <c r="BZ51" s="286"/>
      <c r="CA51" s="286"/>
      <c r="CB51" s="286"/>
      <c r="CC51" s="286"/>
      <c r="CD51" s="286"/>
      <c r="CE51" s="286"/>
      <c r="CF51" s="286"/>
      <c r="CG51" s="286"/>
      <c r="CH51" s="286"/>
      <c r="CI51" s="286"/>
      <c r="CJ51" s="286"/>
      <c r="CK51" s="286"/>
      <c r="CL51" s="286"/>
      <c r="CM51" s="286"/>
      <c r="CN51" s="286"/>
      <c r="CO51" s="286"/>
      <c r="CP51" s="286"/>
      <c r="CQ51" s="286"/>
      <c r="CR51" s="286"/>
      <c r="CS51" s="286"/>
      <c r="CT51" s="286"/>
      <c r="CU51" s="286"/>
      <c r="CV51" s="286"/>
      <c r="CW51" s="286"/>
      <c r="CX51" s="286"/>
      <c r="CY51" s="286"/>
      <c r="CZ51" s="286"/>
      <c r="DA51" s="286"/>
      <c r="DB51" s="286"/>
      <c r="DC51" s="286"/>
      <c r="DD51" s="287"/>
    </row>
    <row r="52" spans="1:108" ht="15" customHeight="1" x14ac:dyDescent="0.25">
      <c r="A52" s="67"/>
      <c r="B52" s="288" t="s">
        <v>99</v>
      </c>
      <c r="C52" s="288"/>
      <c r="D52" s="288"/>
      <c r="E52" s="288"/>
      <c r="F52" s="288"/>
      <c r="G52" s="288"/>
      <c r="H52" s="288"/>
      <c r="I52" s="288"/>
      <c r="J52" s="288"/>
      <c r="K52" s="288"/>
      <c r="L52" s="288"/>
      <c r="M52" s="288"/>
      <c r="N52" s="288"/>
      <c r="O52" s="288"/>
      <c r="P52" s="288"/>
      <c r="Q52" s="288"/>
      <c r="R52" s="288"/>
      <c r="S52" s="288"/>
      <c r="T52" s="288"/>
      <c r="U52" s="288"/>
      <c r="V52" s="288"/>
      <c r="W52" s="288"/>
      <c r="X52" s="288"/>
      <c r="Y52" s="288"/>
      <c r="Z52" s="288"/>
      <c r="AA52" s="288"/>
      <c r="AB52" s="288"/>
      <c r="AC52" s="288"/>
      <c r="AD52" s="288"/>
      <c r="AE52" s="288"/>
      <c r="AF52" s="288"/>
      <c r="AG52" s="288"/>
      <c r="AH52" s="288"/>
      <c r="AI52" s="288"/>
      <c r="AJ52" s="288"/>
      <c r="AK52" s="288"/>
      <c r="AL52" s="288"/>
      <c r="AM52" s="288"/>
      <c r="AN52" s="288"/>
      <c r="AO52" s="288"/>
      <c r="AP52" s="288"/>
      <c r="AQ52" s="288"/>
      <c r="AR52" s="288"/>
      <c r="AS52" s="288"/>
      <c r="AT52" s="288"/>
      <c r="AU52" s="288"/>
      <c r="AV52" s="288"/>
      <c r="AW52" s="288"/>
      <c r="AX52" s="288"/>
      <c r="AY52" s="288"/>
      <c r="AZ52" s="288"/>
      <c r="BA52" s="288"/>
      <c r="BB52" s="288"/>
      <c r="BC52" s="288"/>
      <c r="BD52" s="288"/>
      <c r="BE52" s="288"/>
      <c r="BF52" s="288"/>
      <c r="BG52" s="288"/>
      <c r="BH52" s="288"/>
      <c r="BI52" s="288"/>
      <c r="BJ52" s="288"/>
      <c r="BK52" s="288"/>
      <c r="BL52" s="288"/>
      <c r="BM52" s="288"/>
      <c r="BN52" s="288"/>
      <c r="BO52" s="288"/>
      <c r="BP52" s="288"/>
      <c r="BQ52" s="288"/>
      <c r="BR52" s="288"/>
      <c r="BS52" s="288"/>
      <c r="BT52" s="289"/>
      <c r="BU52" s="285">
        <v>407.43</v>
      </c>
      <c r="BV52" s="286"/>
      <c r="BW52" s="286"/>
      <c r="BX52" s="286"/>
      <c r="BY52" s="286"/>
      <c r="BZ52" s="286"/>
      <c r="CA52" s="286"/>
      <c r="CB52" s="286"/>
      <c r="CC52" s="286"/>
      <c r="CD52" s="286"/>
      <c r="CE52" s="286"/>
      <c r="CF52" s="286"/>
      <c r="CG52" s="286"/>
      <c r="CH52" s="286"/>
      <c r="CI52" s="286"/>
      <c r="CJ52" s="286"/>
      <c r="CK52" s="286"/>
      <c r="CL52" s="286"/>
      <c r="CM52" s="286"/>
      <c r="CN52" s="286"/>
      <c r="CO52" s="286"/>
      <c r="CP52" s="286"/>
      <c r="CQ52" s="286"/>
      <c r="CR52" s="286"/>
      <c r="CS52" s="286"/>
      <c r="CT52" s="286"/>
      <c r="CU52" s="286"/>
      <c r="CV52" s="286"/>
      <c r="CW52" s="286"/>
      <c r="CX52" s="286"/>
      <c r="CY52" s="286"/>
      <c r="CZ52" s="286"/>
      <c r="DA52" s="286"/>
      <c r="DB52" s="286"/>
      <c r="DC52" s="286"/>
      <c r="DD52" s="287"/>
    </row>
    <row r="53" spans="1:108" ht="15" customHeight="1" x14ac:dyDescent="0.25">
      <c r="A53" s="67"/>
      <c r="B53" s="288" t="s">
        <v>97</v>
      </c>
      <c r="C53" s="288"/>
      <c r="D53" s="288"/>
      <c r="E53" s="288"/>
      <c r="F53" s="288"/>
      <c r="G53" s="288"/>
      <c r="H53" s="288"/>
      <c r="I53" s="288"/>
      <c r="J53" s="288"/>
      <c r="K53" s="288"/>
      <c r="L53" s="288"/>
      <c r="M53" s="288"/>
      <c r="N53" s="288"/>
      <c r="O53" s="288"/>
      <c r="P53" s="288"/>
      <c r="Q53" s="288"/>
      <c r="R53" s="288"/>
      <c r="S53" s="288"/>
      <c r="T53" s="288"/>
      <c r="U53" s="288"/>
      <c r="V53" s="288"/>
      <c r="W53" s="288"/>
      <c r="X53" s="288"/>
      <c r="Y53" s="288"/>
      <c r="Z53" s="288"/>
      <c r="AA53" s="288"/>
      <c r="AB53" s="288"/>
      <c r="AC53" s="288"/>
      <c r="AD53" s="288"/>
      <c r="AE53" s="288"/>
      <c r="AF53" s="288"/>
      <c r="AG53" s="288"/>
      <c r="AH53" s="288"/>
      <c r="AI53" s="288"/>
      <c r="AJ53" s="288"/>
      <c r="AK53" s="288"/>
      <c r="AL53" s="288"/>
      <c r="AM53" s="288"/>
      <c r="AN53" s="288"/>
      <c r="AO53" s="288"/>
      <c r="AP53" s="288"/>
      <c r="AQ53" s="288"/>
      <c r="AR53" s="288"/>
      <c r="AS53" s="288"/>
      <c r="AT53" s="288"/>
      <c r="AU53" s="288"/>
      <c r="AV53" s="288"/>
      <c r="AW53" s="288"/>
      <c r="AX53" s="288"/>
      <c r="AY53" s="288"/>
      <c r="AZ53" s="288"/>
      <c r="BA53" s="288"/>
      <c r="BB53" s="288"/>
      <c r="BC53" s="288"/>
      <c r="BD53" s="288"/>
      <c r="BE53" s="288"/>
      <c r="BF53" s="288"/>
      <c r="BG53" s="288"/>
      <c r="BH53" s="288"/>
      <c r="BI53" s="288"/>
      <c r="BJ53" s="288"/>
      <c r="BK53" s="288"/>
      <c r="BL53" s="288"/>
      <c r="BM53" s="288"/>
      <c r="BN53" s="288"/>
      <c r="BO53" s="288"/>
      <c r="BP53" s="288"/>
      <c r="BQ53" s="288"/>
      <c r="BR53" s="288"/>
      <c r="BS53" s="288"/>
      <c r="BT53" s="289"/>
      <c r="BU53" s="285">
        <v>0</v>
      </c>
      <c r="BV53" s="286"/>
      <c r="BW53" s="286"/>
      <c r="BX53" s="286"/>
      <c r="BY53" s="286"/>
      <c r="BZ53" s="286"/>
      <c r="CA53" s="286"/>
      <c r="CB53" s="286"/>
      <c r="CC53" s="286"/>
      <c r="CD53" s="286"/>
      <c r="CE53" s="286"/>
      <c r="CF53" s="286"/>
      <c r="CG53" s="286"/>
      <c r="CH53" s="286"/>
      <c r="CI53" s="286"/>
      <c r="CJ53" s="286"/>
      <c r="CK53" s="286"/>
      <c r="CL53" s="286"/>
      <c r="CM53" s="286"/>
      <c r="CN53" s="286"/>
      <c r="CO53" s="286"/>
      <c r="CP53" s="286"/>
      <c r="CQ53" s="286"/>
      <c r="CR53" s="286"/>
      <c r="CS53" s="286"/>
      <c r="CT53" s="286"/>
      <c r="CU53" s="286"/>
      <c r="CV53" s="286"/>
      <c r="CW53" s="286"/>
      <c r="CX53" s="286"/>
      <c r="CY53" s="286"/>
      <c r="CZ53" s="286"/>
      <c r="DA53" s="286"/>
      <c r="DB53" s="286"/>
      <c r="DC53" s="286"/>
      <c r="DD53" s="287"/>
    </row>
    <row r="54" spans="1:108" ht="15" customHeight="1" x14ac:dyDescent="0.25">
      <c r="A54" s="67"/>
      <c r="B54" s="288" t="s">
        <v>100</v>
      </c>
      <c r="C54" s="288"/>
      <c r="D54" s="288"/>
      <c r="E54" s="288"/>
      <c r="F54" s="288"/>
      <c r="G54" s="288"/>
      <c r="H54" s="288"/>
      <c r="I54" s="288"/>
      <c r="J54" s="288"/>
      <c r="K54" s="288"/>
      <c r="L54" s="288"/>
      <c r="M54" s="288"/>
      <c r="N54" s="288"/>
      <c r="O54" s="288"/>
      <c r="P54" s="288"/>
      <c r="Q54" s="288"/>
      <c r="R54" s="288"/>
      <c r="S54" s="288"/>
      <c r="T54" s="288"/>
      <c r="U54" s="288"/>
      <c r="V54" s="288"/>
      <c r="W54" s="288"/>
      <c r="X54" s="288"/>
      <c r="Y54" s="288"/>
      <c r="Z54" s="288"/>
      <c r="AA54" s="288"/>
      <c r="AB54" s="288"/>
      <c r="AC54" s="288"/>
      <c r="AD54" s="288"/>
      <c r="AE54" s="288"/>
      <c r="AF54" s="288"/>
      <c r="AG54" s="288"/>
      <c r="AH54" s="288"/>
      <c r="AI54" s="288"/>
      <c r="AJ54" s="288"/>
      <c r="AK54" s="288"/>
      <c r="AL54" s="288"/>
      <c r="AM54" s="288"/>
      <c r="AN54" s="288"/>
      <c r="AO54" s="288"/>
      <c r="AP54" s="288"/>
      <c r="AQ54" s="288"/>
      <c r="AR54" s="288"/>
      <c r="AS54" s="288"/>
      <c r="AT54" s="288"/>
      <c r="AU54" s="288"/>
      <c r="AV54" s="288"/>
      <c r="AW54" s="288"/>
      <c r="AX54" s="288"/>
      <c r="AY54" s="288"/>
      <c r="AZ54" s="288"/>
      <c r="BA54" s="288"/>
      <c r="BB54" s="288"/>
      <c r="BC54" s="288"/>
      <c r="BD54" s="288"/>
      <c r="BE54" s="288"/>
      <c r="BF54" s="288"/>
      <c r="BG54" s="288"/>
      <c r="BH54" s="288"/>
      <c r="BI54" s="288"/>
      <c r="BJ54" s="288"/>
      <c r="BK54" s="288"/>
      <c r="BL54" s="288"/>
      <c r="BM54" s="288"/>
      <c r="BN54" s="288"/>
      <c r="BO54" s="288"/>
      <c r="BP54" s="288"/>
      <c r="BQ54" s="288"/>
      <c r="BR54" s="288"/>
      <c r="BS54" s="288"/>
      <c r="BT54" s="289"/>
      <c r="BU54" s="285">
        <v>4736.79</v>
      </c>
      <c r="BV54" s="286"/>
      <c r="BW54" s="286"/>
      <c r="BX54" s="286"/>
      <c r="BY54" s="286"/>
      <c r="BZ54" s="286"/>
      <c r="CA54" s="286"/>
      <c r="CB54" s="286"/>
      <c r="CC54" s="286"/>
      <c r="CD54" s="286"/>
      <c r="CE54" s="286"/>
      <c r="CF54" s="286"/>
      <c r="CG54" s="286"/>
      <c r="CH54" s="286"/>
      <c r="CI54" s="286"/>
      <c r="CJ54" s="286"/>
      <c r="CK54" s="286"/>
      <c r="CL54" s="286"/>
      <c r="CM54" s="286"/>
      <c r="CN54" s="286"/>
      <c r="CO54" s="286"/>
      <c r="CP54" s="286"/>
      <c r="CQ54" s="286"/>
      <c r="CR54" s="286"/>
      <c r="CS54" s="286"/>
      <c r="CT54" s="286"/>
      <c r="CU54" s="286"/>
      <c r="CV54" s="286"/>
      <c r="CW54" s="286"/>
      <c r="CX54" s="286"/>
      <c r="CY54" s="286"/>
      <c r="CZ54" s="286"/>
      <c r="DA54" s="286"/>
      <c r="DB54" s="286"/>
      <c r="DC54" s="286"/>
      <c r="DD54" s="287"/>
    </row>
    <row r="55" spans="1:108" ht="15" customHeight="1" x14ac:dyDescent="0.25">
      <c r="A55" s="67"/>
      <c r="B55" s="288" t="s">
        <v>101</v>
      </c>
      <c r="C55" s="288"/>
      <c r="D55" s="288"/>
      <c r="E55" s="288"/>
      <c r="F55" s="288"/>
      <c r="G55" s="288"/>
      <c r="H55" s="288"/>
      <c r="I55" s="288"/>
      <c r="J55" s="288"/>
      <c r="K55" s="288"/>
      <c r="L55" s="288"/>
      <c r="M55" s="288"/>
      <c r="N55" s="288"/>
      <c r="O55" s="288"/>
      <c r="P55" s="288"/>
      <c r="Q55" s="288"/>
      <c r="R55" s="288"/>
      <c r="S55" s="288"/>
      <c r="T55" s="288"/>
      <c r="U55" s="288"/>
      <c r="V55" s="288"/>
      <c r="W55" s="288"/>
      <c r="X55" s="288"/>
      <c r="Y55" s="288"/>
      <c r="Z55" s="288"/>
      <c r="AA55" s="288"/>
      <c r="AB55" s="288"/>
      <c r="AC55" s="288"/>
      <c r="AD55" s="288"/>
      <c r="AE55" s="288"/>
      <c r="AF55" s="288"/>
      <c r="AG55" s="288"/>
      <c r="AH55" s="288"/>
      <c r="AI55" s="288"/>
      <c r="AJ55" s="288"/>
      <c r="AK55" s="288"/>
      <c r="AL55" s="288"/>
      <c r="AM55" s="288"/>
      <c r="AN55" s="288"/>
      <c r="AO55" s="288"/>
      <c r="AP55" s="288"/>
      <c r="AQ55" s="288"/>
      <c r="AR55" s="288"/>
      <c r="AS55" s="288"/>
      <c r="AT55" s="288"/>
      <c r="AU55" s="288"/>
      <c r="AV55" s="288"/>
      <c r="AW55" s="288"/>
      <c r="AX55" s="288"/>
      <c r="AY55" s="288"/>
      <c r="AZ55" s="288"/>
      <c r="BA55" s="288"/>
      <c r="BB55" s="288"/>
      <c r="BC55" s="288"/>
      <c r="BD55" s="288"/>
      <c r="BE55" s="288"/>
      <c r="BF55" s="288"/>
      <c r="BG55" s="288"/>
      <c r="BH55" s="288"/>
      <c r="BI55" s="288"/>
      <c r="BJ55" s="288"/>
      <c r="BK55" s="288"/>
      <c r="BL55" s="288"/>
      <c r="BM55" s="288"/>
      <c r="BN55" s="288"/>
      <c r="BO55" s="288"/>
      <c r="BP55" s="288"/>
      <c r="BQ55" s="288"/>
      <c r="BR55" s="288"/>
      <c r="BS55" s="288"/>
      <c r="BT55" s="289"/>
      <c r="BU55" s="285">
        <v>0</v>
      </c>
      <c r="BV55" s="286"/>
      <c r="BW55" s="286"/>
      <c r="BX55" s="286"/>
      <c r="BY55" s="286"/>
      <c r="BZ55" s="286"/>
      <c r="CA55" s="286"/>
      <c r="CB55" s="286"/>
      <c r="CC55" s="286"/>
      <c r="CD55" s="286"/>
      <c r="CE55" s="286"/>
      <c r="CF55" s="286"/>
      <c r="CG55" s="286"/>
      <c r="CH55" s="286"/>
      <c r="CI55" s="286"/>
      <c r="CJ55" s="286"/>
      <c r="CK55" s="286"/>
      <c r="CL55" s="286"/>
      <c r="CM55" s="286"/>
      <c r="CN55" s="286"/>
      <c r="CO55" s="286"/>
      <c r="CP55" s="286"/>
      <c r="CQ55" s="286"/>
      <c r="CR55" s="286"/>
      <c r="CS55" s="286"/>
      <c r="CT55" s="286"/>
      <c r="CU55" s="286"/>
      <c r="CV55" s="286"/>
      <c r="CW55" s="286"/>
      <c r="CX55" s="286"/>
      <c r="CY55" s="286"/>
      <c r="CZ55" s="286"/>
      <c r="DA55" s="286"/>
      <c r="DB55" s="286"/>
      <c r="DC55" s="286"/>
      <c r="DD55" s="287"/>
    </row>
    <row r="56" spans="1:108" ht="15" customHeight="1" x14ac:dyDescent="0.25">
      <c r="A56" s="67"/>
      <c r="B56" s="288" t="s">
        <v>102</v>
      </c>
      <c r="C56" s="288"/>
      <c r="D56" s="288"/>
      <c r="E56" s="288"/>
      <c r="F56" s="288"/>
      <c r="G56" s="288"/>
      <c r="H56" s="288"/>
      <c r="I56" s="288"/>
      <c r="J56" s="288"/>
      <c r="K56" s="288"/>
      <c r="L56" s="288"/>
      <c r="M56" s="288"/>
      <c r="N56" s="288"/>
      <c r="O56" s="288"/>
      <c r="P56" s="288"/>
      <c r="Q56" s="288"/>
      <c r="R56" s="288"/>
      <c r="S56" s="288"/>
      <c r="T56" s="288"/>
      <c r="U56" s="288"/>
      <c r="V56" s="288"/>
      <c r="W56" s="288"/>
      <c r="X56" s="288"/>
      <c r="Y56" s="288"/>
      <c r="Z56" s="288"/>
      <c r="AA56" s="288"/>
      <c r="AB56" s="288"/>
      <c r="AC56" s="288"/>
      <c r="AD56" s="288"/>
      <c r="AE56" s="288"/>
      <c r="AF56" s="288"/>
      <c r="AG56" s="288"/>
      <c r="AH56" s="288"/>
      <c r="AI56" s="288"/>
      <c r="AJ56" s="288"/>
      <c r="AK56" s="288"/>
      <c r="AL56" s="288"/>
      <c r="AM56" s="288"/>
      <c r="AN56" s="288"/>
      <c r="AO56" s="288"/>
      <c r="AP56" s="288"/>
      <c r="AQ56" s="288"/>
      <c r="AR56" s="288"/>
      <c r="AS56" s="288"/>
      <c r="AT56" s="288"/>
      <c r="AU56" s="288"/>
      <c r="AV56" s="288"/>
      <c r="AW56" s="288"/>
      <c r="AX56" s="288"/>
      <c r="AY56" s="288"/>
      <c r="AZ56" s="288"/>
      <c r="BA56" s="288"/>
      <c r="BB56" s="288"/>
      <c r="BC56" s="288"/>
      <c r="BD56" s="288"/>
      <c r="BE56" s="288"/>
      <c r="BF56" s="288"/>
      <c r="BG56" s="288"/>
      <c r="BH56" s="288"/>
      <c r="BI56" s="288"/>
      <c r="BJ56" s="288"/>
      <c r="BK56" s="288"/>
      <c r="BL56" s="288"/>
      <c r="BM56" s="288"/>
      <c r="BN56" s="288"/>
      <c r="BO56" s="288"/>
      <c r="BP56" s="288"/>
      <c r="BQ56" s="288"/>
      <c r="BR56" s="288"/>
      <c r="BS56" s="288"/>
      <c r="BT56" s="289"/>
      <c r="BU56" s="285">
        <v>0</v>
      </c>
      <c r="BV56" s="286"/>
      <c r="BW56" s="286"/>
      <c r="BX56" s="286"/>
      <c r="BY56" s="286"/>
      <c r="BZ56" s="286"/>
      <c r="CA56" s="286"/>
      <c r="CB56" s="286"/>
      <c r="CC56" s="286"/>
      <c r="CD56" s="286"/>
      <c r="CE56" s="286"/>
      <c r="CF56" s="286"/>
      <c r="CG56" s="286"/>
      <c r="CH56" s="286"/>
      <c r="CI56" s="286"/>
      <c r="CJ56" s="286"/>
      <c r="CK56" s="286"/>
      <c r="CL56" s="286"/>
      <c r="CM56" s="286"/>
      <c r="CN56" s="286"/>
      <c r="CO56" s="286"/>
      <c r="CP56" s="286"/>
      <c r="CQ56" s="286"/>
      <c r="CR56" s="286"/>
      <c r="CS56" s="286"/>
      <c r="CT56" s="286"/>
      <c r="CU56" s="286"/>
      <c r="CV56" s="286"/>
      <c r="CW56" s="286"/>
      <c r="CX56" s="286"/>
      <c r="CY56" s="286"/>
      <c r="CZ56" s="286"/>
      <c r="DA56" s="286"/>
      <c r="DB56" s="286"/>
      <c r="DC56" s="286"/>
      <c r="DD56" s="287"/>
    </row>
    <row r="57" spans="1:108" ht="25.5" customHeight="1" x14ac:dyDescent="0.25">
      <c r="A57" s="67"/>
      <c r="B57" s="292" t="s">
        <v>104</v>
      </c>
      <c r="C57" s="292"/>
      <c r="D57" s="292"/>
      <c r="E57" s="292"/>
      <c r="F57" s="292"/>
      <c r="G57" s="292"/>
      <c r="H57" s="292"/>
      <c r="I57" s="292"/>
      <c r="J57" s="292"/>
      <c r="K57" s="292"/>
      <c r="L57" s="292"/>
      <c r="M57" s="292"/>
      <c r="N57" s="292"/>
      <c r="O57" s="292"/>
      <c r="P57" s="292"/>
      <c r="Q57" s="292"/>
      <c r="R57" s="292"/>
      <c r="S57" s="292"/>
      <c r="T57" s="292"/>
      <c r="U57" s="292"/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3"/>
      <c r="BU57" s="285">
        <v>0</v>
      </c>
      <c r="BV57" s="286"/>
      <c r="BW57" s="286"/>
      <c r="BX57" s="286"/>
      <c r="BY57" s="286"/>
      <c r="BZ57" s="286"/>
      <c r="CA57" s="286"/>
      <c r="CB57" s="286"/>
      <c r="CC57" s="286"/>
      <c r="CD57" s="286"/>
      <c r="CE57" s="286"/>
      <c r="CF57" s="286"/>
      <c r="CG57" s="286"/>
      <c r="CH57" s="286"/>
      <c r="CI57" s="286"/>
      <c r="CJ57" s="286"/>
      <c r="CK57" s="286"/>
      <c r="CL57" s="286"/>
      <c r="CM57" s="286"/>
      <c r="CN57" s="286"/>
      <c r="CO57" s="286"/>
      <c r="CP57" s="286"/>
      <c r="CQ57" s="286"/>
      <c r="CR57" s="286"/>
      <c r="CS57" s="286"/>
      <c r="CT57" s="286"/>
      <c r="CU57" s="286"/>
      <c r="CV57" s="286"/>
      <c r="CW57" s="286"/>
      <c r="CX57" s="286"/>
      <c r="CY57" s="286"/>
      <c r="CZ57" s="286"/>
      <c r="DA57" s="286"/>
      <c r="DB57" s="286"/>
      <c r="DC57" s="286"/>
      <c r="DD57" s="287"/>
    </row>
    <row r="58" spans="1:108" ht="15" customHeight="1" x14ac:dyDescent="0.25">
      <c r="A58" s="72"/>
      <c r="B58" s="290" t="s">
        <v>4</v>
      </c>
      <c r="C58" s="290"/>
      <c r="D58" s="290"/>
      <c r="E58" s="290"/>
      <c r="F58" s="290"/>
      <c r="G58" s="290"/>
      <c r="H58" s="290"/>
      <c r="I58" s="290"/>
      <c r="J58" s="290"/>
      <c r="K58" s="290"/>
      <c r="L58" s="290"/>
      <c r="M58" s="290"/>
      <c r="N58" s="290"/>
      <c r="O58" s="290"/>
      <c r="P58" s="290"/>
      <c r="Q58" s="290"/>
      <c r="R58" s="290"/>
      <c r="S58" s="290"/>
      <c r="T58" s="290"/>
      <c r="U58" s="290"/>
      <c r="V58" s="290"/>
      <c r="W58" s="290"/>
      <c r="X58" s="290"/>
      <c r="Y58" s="290"/>
      <c r="Z58" s="290"/>
      <c r="AA58" s="290"/>
      <c r="AB58" s="290"/>
      <c r="AC58" s="290"/>
      <c r="AD58" s="290"/>
      <c r="AE58" s="290"/>
      <c r="AF58" s="290"/>
      <c r="AG58" s="290"/>
      <c r="AH58" s="290"/>
      <c r="AI58" s="290"/>
      <c r="AJ58" s="290"/>
      <c r="AK58" s="290"/>
      <c r="AL58" s="290"/>
      <c r="AM58" s="290"/>
      <c r="AN58" s="290"/>
      <c r="AO58" s="290"/>
      <c r="AP58" s="290"/>
      <c r="AQ58" s="290"/>
      <c r="AR58" s="290"/>
      <c r="AS58" s="290"/>
      <c r="AT58" s="290"/>
      <c r="AU58" s="290"/>
      <c r="AV58" s="290"/>
      <c r="AW58" s="290"/>
      <c r="AX58" s="290"/>
      <c r="AY58" s="290"/>
      <c r="AZ58" s="290"/>
      <c r="BA58" s="290"/>
      <c r="BB58" s="290"/>
      <c r="BC58" s="290"/>
      <c r="BD58" s="290"/>
      <c r="BE58" s="290"/>
      <c r="BF58" s="290"/>
      <c r="BG58" s="290"/>
      <c r="BH58" s="290"/>
      <c r="BI58" s="290"/>
      <c r="BJ58" s="290"/>
      <c r="BK58" s="290"/>
      <c r="BL58" s="290"/>
      <c r="BM58" s="290"/>
      <c r="BN58" s="290"/>
      <c r="BO58" s="290"/>
      <c r="BP58" s="290"/>
      <c r="BQ58" s="290"/>
      <c r="BR58" s="290"/>
      <c r="BS58" s="290"/>
      <c r="BT58" s="291"/>
      <c r="BU58" s="294"/>
      <c r="BV58" s="295"/>
      <c r="BW58" s="295"/>
      <c r="BX58" s="295"/>
      <c r="BY58" s="295"/>
      <c r="BZ58" s="295"/>
      <c r="CA58" s="295"/>
      <c r="CB58" s="295"/>
      <c r="CC58" s="295"/>
      <c r="CD58" s="295"/>
      <c r="CE58" s="295"/>
      <c r="CF58" s="295"/>
      <c r="CG58" s="295"/>
      <c r="CH58" s="295"/>
      <c r="CI58" s="295"/>
      <c r="CJ58" s="295"/>
      <c r="CK58" s="295"/>
      <c r="CL58" s="295"/>
      <c r="CM58" s="295"/>
      <c r="CN58" s="295"/>
      <c r="CO58" s="295"/>
      <c r="CP58" s="295"/>
      <c r="CQ58" s="295"/>
      <c r="CR58" s="295"/>
      <c r="CS58" s="295"/>
      <c r="CT58" s="295"/>
      <c r="CU58" s="295"/>
      <c r="CV58" s="295"/>
      <c r="CW58" s="295"/>
      <c r="CX58" s="295"/>
      <c r="CY58" s="295"/>
      <c r="CZ58" s="295"/>
      <c r="DA58" s="295"/>
      <c r="DB58" s="295"/>
      <c r="DC58" s="295"/>
      <c r="DD58" s="296"/>
    </row>
    <row r="59" spans="1:108" ht="15" customHeight="1" x14ac:dyDescent="0.25">
      <c r="A59" s="67"/>
      <c r="B59" s="288" t="s">
        <v>98</v>
      </c>
      <c r="C59" s="288"/>
      <c r="D59" s="288"/>
      <c r="E59" s="288"/>
      <c r="F59" s="288"/>
      <c r="G59" s="288"/>
      <c r="H59" s="288"/>
      <c r="I59" s="288"/>
      <c r="J59" s="288"/>
      <c r="K59" s="288"/>
      <c r="L59" s="288"/>
      <c r="M59" s="288"/>
      <c r="N59" s="288"/>
      <c r="O59" s="288"/>
      <c r="P59" s="288"/>
      <c r="Q59" s="288"/>
      <c r="R59" s="288"/>
      <c r="S59" s="288"/>
      <c r="T59" s="288"/>
      <c r="U59" s="288"/>
      <c r="V59" s="288"/>
      <c r="W59" s="288"/>
      <c r="X59" s="288"/>
      <c r="Y59" s="288"/>
      <c r="Z59" s="288"/>
      <c r="AA59" s="288"/>
      <c r="AB59" s="288"/>
      <c r="AC59" s="288"/>
      <c r="AD59" s="288"/>
      <c r="AE59" s="288"/>
      <c r="AF59" s="288"/>
      <c r="AG59" s="288"/>
      <c r="AH59" s="288"/>
      <c r="AI59" s="288"/>
      <c r="AJ59" s="288"/>
      <c r="AK59" s="288"/>
      <c r="AL59" s="288"/>
      <c r="AM59" s="288"/>
      <c r="AN59" s="288"/>
      <c r="AO59" s="288"/>
      <c r="AP59" s="288"/>
      <c r="AQ59" s="288"/>
      <c r="AR59" s="288"/>
      <c r="AS59" s="288"/>
      <c r="AT59" s="288"/>
      <c r="AU59" s="288"/>
      <c r="AV59" s="288"/>
      <c r="AW59" s="288"/>
      <c r="AX59" s="288"/>
      <c r="AY59" s="288"/>
      <c r="AZ59" s="288"/>
      <c r="BA59" s="288"/>
      <c r="BB59" s="288"/>
      <c r="BC59" s="288"/>
      <c r="BD59" s="288"/>
      <c r="BE59" s="288"/>
      <c r="BF59" s="288"/>
      <c r="BG59" s="288"/>
      <c r="BH59" s="288"/>
      <c r="BI59" s="288"/>
      <c r="BJ59" s="288"/>
      <c r="BK59" s="288"/>
      <c r="BL59" s="288"/>
      <c r="BM59" s="288"/>
      <c r="BN59" s="288"/>
      <c r="BO59" s="288"/>
      <c r="BP59" s="288"/>
      <c r="BQ59" s="288"/>
      <c r="BR59" s="288"/>
      <c r="BS59" s="288"/>
      <c r="BT59" s="289"/>
      <c r="BU59" s="285">
        <v>0</v>
      </c>
      <c r="BV59" s="286"/>
      <c r="BW59" s="286"/>
      <c r="BX59" s="286"/>
      <c r="BY59" s="286"/>
      <c r="BZ59" s="286"/>
      <c r="CA59" s="286"/>
      <c r="CB59" s="286"/>
      <c r="CC59" s="286"/>
      <c r="CD59" s="286"/>
      <c r="CE59" s="286"/>
      <c r="CF59" s="286"/>
      <c r="CG59" s="286"/>
      <c r="CH59" s="286"/>
      <c r="CI59" s="286"/>
      <c r="CJ59" s="286"/>
      <c r="CK59" s="286"/>
      <c r="CL59" s="286"/>
      <c r="CM59" s="286"/>
      <c r="CN59" s="286"/>
      <c r="CO59" s="286"/>
      <c r="CP59" s="286"/>
      <c r="CQ59" s="286"/>
      <c r="CR59" s="286"/>
      <c r="CS59" s="286"/>
      <c r="CT59" s="286"/>
      <c r="CU59" s="286"/>
      <c r="CV59" s="286"/>
      <c r="CW59" s="286"/>
      <c r="CX59" s="286"/>
      <c r="CY59" s="286"/>
      <c r="CZ59" s="286"/>
      <c r="DA59" s="286"/>
      <c r="DB59" s="286"/>
      <c r="DC59" s="286"/>
      <c r="DD59" s="287"/>
    </row>
    <row r="60" spans="1:108" ht="15" customHeight="1" x14ac:dyDescent="0.25">
      <c r="A60" s="67"/>
      <c r="B60" s="288" t="s">
        <v>99</v>
      </c>
      <c r="C60" s="288"/>
      <c r="D60" s="288"/>
      <c r="E60" s="288"/>
      <c r="F60" s="288"/>
      <c r="G60" s="288"/>
      <c r="H60" s="288"/>
      <c r="I60" s="288"/>
      <c r="J60" s="288"/>
      <c r="K60" s="288"/>
      <c r="L60" s="288"/>
      <c r="M60" s="288"/>
      <c r="N60" s="288"/>
      <c r="O60" s="288"/>
      <c r="P60" s="288"/>
      <c r="Q60" s="288"/>
      <c r="R60" s="288"/>
      <c r="S60" s="288"/>
      <c r="T60" s="288"/>
      <c r="U60" s="288"/>
      <c r="V60" s="288"/>
      <c r="W60" s="288"/>
      <c r="X60" s="288"/>
      <c r="Y60" s="288"/>
      <c r="Z60" s="288"/>
      <c r="AA60" s="288"/>
      <c r="AB60" s="288"/>
      <c r="AC60" s="288"/>
      <c r="AD60" s="288"/>
      <c r="AE60" s="288"/>
      <c r="AF60" s="288"/>
      <c r="AG60" s="288"/>
      <c r="AH60" s="288"/>
      <c r="AI60" s="288"/>
      <c r="AJ60" s="288"/>
      <c r="AK60" s="288"/>
      <c r="AL60" s="288"/>
      <c r="AM60" s="288"/>
      <c r="AN60" s="288"/>
      <c r="AO60" s="288"/>
      <c r="AP60" s="288"/>
      <c r="AQ60" s="288"/>
      <c r="AR60" s="288"/>
      <c r="AS60" s="288"/>
      <c r="AT60" s="288"/>
      <c r="AU60" s="288"/>
      <c r="AV60" s="288"/>
      <c r="AW60" s="288"/>
      <c r="AX60" s="288"/>
      <c r="AY60" s="288"/>
      <c r="AZ60" s="288"/>
      <c r="BA60" s="288"/>
      <c r="BB60" s="288"/>
      <c r="BC60" s="288"/>
      <c r="BD60" s="288"/>
      <c r="BE60" s="288"/>
      <c r="BF60" s="288"/>
      <c r="BG60" s="288"/>
      <c r="BH60" s="288"/>
      <c r="BI60" s="288"/>
      <c r="BJ60" s="288"/>
      <c r="BK60" s="288"/>
      <c r="BL60" s="288"/>
      <c r="BM60" s="288"/>
      <c r="BN60" s="288"/>
      <c r="BO60" s="288"/>
      <c r="BP60" s="288"/>
      <c r="BQ60" s="288"/>
      <c r="BR60" s="288"/>
      <c r="BS60" s="288"/>
      <c r="BT60" s="289"/>
      <c r="BU60" s="285">
        <v>0</v>
      </c>
      <c r="BV60" s="286"/>
      <c r="BW60" s="286"/>
      <c r="BX60" s="286"/>
      <c r="BY60" s="286"/>
      <c r="BZ60" s="286"/>
      <c r="CA60" s="286"/>
      <c r="CB60" s="286"/>
      <c r="CC60" s="286"/>
      <c r="CD60" s="286"/>
      <c r="CE60" s="286"/>
      <c r="CF60" s="286"/>
      <c r="CG60" s="286"/>
      <c r="CH60" s="286"/>
      <c r="CI60" s="286"/>
      <c r="CJ60" s="286"/>
      <c r="CK60" s="286"/>
      <c r="CL60" s="286"/>
      <c r="CM60" s="286"/>
      <c r="CN60" s="286"/>
      <c r="CO60" s="286"/>
      <c r="CP60" s="286"/>
      <c r="CQ60" s="286"/>
      <c r="CR60" s="286"/>
      <c r="CS60" s="286"/>
      <c r="CT60" s="286"/>
      <c r="CU60" s="286"/>
      <c r="CV60" s="286"/>
      <c r="CW60" s="286"/>
      <c r="CX60" s="286"/>
      <c r="CY60" s="286"/>
      <c r="CZ60" s="286"/>
      <c r="DA60" s="286"/>
      <c r="DB60" s="286"/>
      <c r="DC60" s="286"/>
      <c r="DD60" s="287"/>
    </row>
    <row r="61" spans="1:108" ht="15" customHeight="1" x14ac:dyDescent="0.25">
      <c r="A61" s="67"/>
      <c r="B61" s="288" t="s">
        <v>97</v>
      </c>
      <c r="C61" s="288"/>
      <c r="D61" s="288"/>
      <c r="E61" s="288"/>
      <c r="F61" s="288"/>
      <c r="G61" s="288"/>
      <c r="H61" s="288"/>
      <c r="I61" s="288"/>
      <c r="J61" s="288"/>
      <c r="K61" s="288"/>
      <c r="L61" s="288"/>
      <c r="M61" s="288"/>
      <c r="N61" s="288"/>
      <c r="O61" s="288"/>
      <c r="P61" s="288"/>
      <c r="Q61" s="288"/>
      <c r="R61" s="288"/>
      <c r="S61" s="288"/>
      <c r="T61" s="288"/>
      <c r="U61" s="288"/>
      <c r="V61" s="288"/>
      <c r="W61" s="288"/>
      <c r="X61" s="288"/>
      <c r="Y61" s="288"/>
      <c r="Z61" s="288"/>
      <c r="AA61" s="288"/>
      <c r="AB61" s="288"/>
      <c r="AC61" s="288"/>
      <c r="AD61" s="288"/>
      <c r="AE61" s="288"/>
      <c r="AF61" s="288"/>
      <c r="AG61" s="288"/>
      <c r="AH61" s="288"/>
      <c r="AI61" s="288"/>
      <c r="AJ61" s="288"/>
      <c r="AK61" s="288"/>
      <c r="AL61" s="288"/>
      <c r="AM61" s="288"/>
      <c r="AN61" s="288"/>
      <c r="AO61" s="288"/>
      <c r="AP61" s="288"/>
      <c r="AQ61" s="288"/>
      <c r="AR61" s="288"/>
      <c r="AS61" s="288"/>
      <c r="AT61" s="288"/>
      <c r="AU61" s="288"/>
      <c r="AV61" s="288"/>
      <c r="AW61" s="288"/>
      <c r="AX61" s="288"/>
      <c r="AY61" s="288"/>
      <c r="AZ61" s="288"/>
      <c r="BA61" s="288"/>
      <c r="BB61" s="288"/>
      <c r="BC61" s="288"/>
      <c r="BD61" s="288"/>
      <c r="BE61" s="288"/>
      <c r="BF61" s="288"/>
      <c r="BG61" s="288"/>
      <c r="BH61" s="288"/>
      <c r="BI61" s="288"/>
      <c r="BJ61" s="288"/>
      <c r="BK61" s="288"/>
      <c r="BL61" s="288"/>
      <c r="BM61" s="288"/>
      <c r="BN61" s="288"/>
      <c r="BO61" s="288"/>
      <c r="BP61" s="288"/>
      <c r="BQ61" s="288"/>
      <c r="BR61" s="288"/>
      <c r="BS61" s="288"/>
      <c r="BT61" s="289"/>
      <c r="BU61" s="285">
        <v>0</v>
      </c>
      <c r="BV61" s="286"/>
      <c r="BW61" s="286"/>
      <c r="BX61" s="286"/>
      <c r="BY61" s="286"/>
      <c r="BZ61" s="286"/>
      <c r="CA61" s="286"/>
      <c r="CB61" s="286"/>
      <c r="CC61" s="286"/>
      <c r="CD61" s="286"/>
      <c r="CE61" s="286"/>
      <c r="CF61" s="286"/>
      <c r="CG61" s="286"/>
      <c r="CH61" s="286"/>
      <c r="CI61" s="286"/>
      <c r="CJ61" s="286"/>
      <c r="CK61" s="286"/>
      <c r="CL61" s="286"/>
      <c r="CM61" s="286"/>
      <c r="CN61" s="286"/>
      <c r="CO61" s="286"/>
      <c r="CP61" s="286"/>
      <c r="CQ61" s="286"/>
      <c r="CR61" s="286"/>
      <c r="CS61" s="286"/>
      <c r="CT61" s="286"/>
      <c r="CU61" s="286"/>
      <c r="CV61" s="286"/>
      <c r="CW61" s="286"/>
      <c r="CX61" s="286"/>
      <c r="CY61" s="286"/>
      <c r="CZ61" s="286"/>
      <c r="DA61" s="286"/>
      <c r="DB61" s="286"/>
      <c r="DC61" s="286"/>
      <c r="DD61" s="287"/>
    </row>
    <row r="62" spans="1:108" ht="15" customHeight="1" x14ac:dyDescent="0.25">
      <c r="A62" s="67"/>
      <c r="B62" s="288" t="s">
        <v>100</v>
      </c>
      <c r="C62" s="288"/>
      <c r="D62" s="288"/>
      <c r="E62" s="288"/>
      <c r="F62" s="288"/>
      <c r="G62" s="288"/>
      <c r="H62" s="288"/>
      <c r="I62" s="288"/>
      <c r="J62" s="288"/>
      <c r="K62" s="288"/>
      <c r="L62" s="288"/>
      <c r="M62" s="288"/>
      <c r="N62" s="288"/>
      <c r="O62" s="288"/>
      <c r="P62" s="288"/>
      <c r="Q62" s="288"/>
      <c r="R62" s="288"/>
      <c r="S62" s="288"/>
      <c r="T62" s="288"/>
      <c r="U62" s="288"/>
      <c r="V62" s="288"/>
      <c r="W62" s="288"/>
      <c r="X62" s="288"/>
      <c r="Y62" s="288"/>
      <c r="Z62" s="288"/>
      <c r="AA62" s="288"/>
      <c r="AB62" s="288"/>
      <c r="AC62" s="288"/>
      <c r="AD62" s="288"/>
      <c r="AE62" s="288"/>
      <c r="AF62" s="288"/>
      <c r="AG62" s="288"/>
      <c r="AH62" s="288"/>
      <c r="AI62" s="288"/>
      <c r="AJ62" s="288"/>
      <c r="AK62" s="288"/>
      <c r="AL62" s="288"/>
      <c r="AM62" s="288"/>
      <c r="AN62" s="288"/>
      <c r="AO62" s="288"/>
      <c r="AP62" s="288"/>
      <c r="AQ62" s="288"/>
      <c r="AR62" s="288"/>
      <c r="AS62" s="288"/>
      <c r="AT62" s="288"/>
      <c r="AU62" s="288"/>
      <c r="AV62" s="288"/>
      <c r="AW62" s="288"/>
      <c r="AX62" s="288"/>
      <c r="AY62" s="288"/>
      <c r="AZ62" s="288"/>
      <c r="BA62" s="288"/>
      <c r="BB62" s="288"/>
      <c r="BC62" s="288"/>
      <c r="BD62" s="288"/>
      <c r="BE62" s="288"/>
      <c r="BF62" s="288"/>
      <c r="BG62" s="288"/>
      <c r="BH62" s="288"/>
      <c r="BI62" s="288"/>
      <c r="BJ62" s="288"/>
      <c r="BK62" s="288"/>
      <c r="BL62" s="288"/>
      <c r="BM62" s="288"/>
      <c r="BN62" s="288"/>
      <c r="BO62" s="288"/>
      <c r="BP62" s="288"/>
      <c r="BQ62" s="288"/>
      <c r="BR62" s="288"/>
      <c r="BS62" s="288"/>
      <c r="BT62" s="289"/>
      <c r="BU62" s="285">
        <v>0</v>
      </c>
      <c r="BV62" s="286"/>
      <c r="BW62" s="286"/>
      <c r="BX62" s="286"/>
      <c r="BY62" s="286"/>
      <c r="BZ62" s="286"/>
      <c r="CA62" s="286"/>
      <c r="CB62" s="286"/>
      <c r="CC62" s="286"/>
      <c r="CD62" s="286"/>
      <c r="CE62" s="286"/>
      <c r="CF62" s="286"/>
      <c r="CG62" s="286"/>
      <c r="CH62" s="286"/>
      <c r="CI62" s="286"/>
      <c r="CJ62" s="286"/>
      <c r="CK62" s="286"/>
      <c r="CL62" s="286"/>
      <c r="CM62" s="286"/>
      <c r="CN62" s="286"/>
      <c r="CO62" s="286"/>
      <c r="CP62" s="286"/>
      <c r="CQ62" s="286"/>
      <c r="CR62" s="286"/>
      <c r="CS62" s="286"/>
      <c r="CT62" s="286"/>
      <c r="CU62" s="286"/>
      <c r="CV62" s="286"/>
      <c r="CW62" s="286"/>
      <c r="CX62" s="286"/>
      <c r="CY62" s="286"/>
      <c r="CZ62" s="286"/>
      <c r="DA62" s="286"/>
      <c r="DB62" s="286"/>
      <c r="DC62" s="286"/>
      <c r="DD62" s="287"/>
    </row>
    <row r="63" spans="1:108" ht="15" customHeight="1" x14ac:dyDescent="0.25">
      <c r="A63" s="67"/>
      <c r="B63" s="288" t="s">
        <v>101</v>
      </c>
      <c r="C63" s="288"/>
      <c r="D63" s="288"/>
      <c r="E63" s="288"/>
      <c r="F63" s="288"/>
      <c r="G63" s="288"/>
      <c r="H63" s="288"/>
      <c r="I63" s="288"/>
      <c r="J63" s="288"/>
      <c r="K63" s="288"/>
      <c r="L63" s="288"/>
      <c r="M63" s="288"/>
      <c r="N63" s="288"/>
      <c r="O63" s="288"/>
      <c r="P63" s="288"/>
      <c r="Q63" s="288"/>
      <c r="R63" s="288"/>
      <c r="S63" s="288"/>
      <c r="T63" s="288"/>
      <c r="U63" s="288"/>
      <c r="V63" s="288"/>
      <c r="W63" s="288"/>
      <c r="X63" s="288"/>
      <c r="Y63" s="288"/>
      <c r="Z63" s="288"/>
      <c r="AA63" s="288"/>
      <c r="AB63" s="288"/>
      <c r="AC63" s="288"/>
      <c r="AD63" s="288"/>
      <c r="AE63" s="288"/>
      <c r="AF63" s="288"/>
      <c r="AG63" s="288"/>
      <c r="AH63" s="288"/>
      <c r="AI63" s="288"/>
      <c r="AJ63" s="288"/>
      <c r="AK63" s="288"/>
      <c r="AL63" s="288"/>
      <c r="AM63" s="288"/>
      <c r="AN63" s="288"/>
      <c r="AO63" s="288"/>
      <c r="AP63" s="288"/>
      <c r="AQ63" s="288"/>
      <c r="AR63" s="288"/>
      <c r="AS63" s="288"/>
      <c r="AT63" s="288"/>
      <c r="AU63" s="288"/>
      <c r="AV63" s="288"/>
      <c r="AW63" s="288"/>
      <c r="AX63" s="288"/>
      <c r="AY63" s="288"/>
      <c r="AZ63" s="288"/>
      <c r="BA63" s="288"/>
      <c r="BB63" s="288"/>
      <c r="BC63" s="288"/>
      <c r="BD63" s="288"/>
      <c r="BE63" s="288"/>
      <c r="BF63" s="288"/>
      <c r="BG63" s="288"/>
      <c r="BH63" s="288"/>
      <c r="BI63" s="288"/>
      <c r="BJ63" s="288"/>
      <c r="BK63" s="288"/>
      <c r="BL63" s="288"/>
      <c r="BM63" s="288"/>
      <c r="BN63" s="288"/>
      <c r="BO63" s="288"/>
      <c r="BP63" s="288"/>
      <c r="BQ63" s="288"/>
      <c r="BR63" s="288"/>
      <c r="BS63" s="288"/>
      <c r="BT63" s="289"/>
      <c r="BU63" s="285">
        <v>0</v>
      </c>
      <c r="BV63" s="286"/>
      <c r="BW63" s="286"/>
      <c r="BX63" s="286"/>
      <c r="BY63" s="286"/>
      <c r="BZ63" s="286"/>
      <c r="CA63" s="286"/>
      <c r="CB63" s="286"/>
      <c r="CC63" s="286"/>
      <c r="CD63" s="286"/>
      <c r="CE63" s="286"/>
      <c r="CF63" s="286"/>
      <c r="CG63" s="286"/>
      <c r="CH63" s="286"/>
      <c r="CI63" s="286"/>
      <c r="CJ63" s="286"/>
      <c r="CK63" s="286"/>
      <c r="CL63" s="286"/>
      <c r="CM63" s="286"/>
      <c r="CN63" s="286"/>
      <c r="CO63" s="286"/>
      <c r="CP63" s="286"/>
      <c r="CQ63" s="286"/>
      <c r="CR63" s="286"/>
      <c r="CS63" s="286"/>
      <c r="CT63" s="286"/>
      <c r="CU63" s="286"/>
      <c r="CV63" s="286"/>
      <c r="CW63" s="286"/>
      <c r="CX63" s="286"/>
      <c r="CY63" s="286"/>
      <c r="CZ63" s="286"/>
      <c r="DA63" s="286"/>
      <c r="DB63" s="286"/>
      <c r="DC63" s="286"/>
      <c r="DD63" s="287"/>
    </row>
    <row r="64" spans="1:108" ht="15" customHeight="1" x14ac:dyDescent="0.25">
      <c r="A64" s="67"/>
      <c r="B64" s="288" t="s">
        <v>102</v>
      </c>
      <c r="C64" s="288"/>
      <c r="D64" s="288"/>
      <c r="E64" s="288"/>
      <c r="F64" s="288"/>
      <c r="G64" s="288"/>
      <c r="H64" s="288"/>
      <c r="I64" s="288"/>
      <c r="J64" s="288"/>
      <c r="K64" s="288"/>
      <c r="L64" s="288"/>
      <c r="M64" s="288"/>
      <c r="N64" s="288"/>
      <c r="O64" s="288"/>
      <c r="P64" s="288"/>
      <c r="Q64" s="288"/>
      <c r="R64" s="288"/>
      <c r="S64" s="288"/>
      <c r="T64" s="288"/>
      <c r="U64" s="288"/>
      <c r="V64" s="288"/>
      <c r="W64" s="288"/>
      <c r="X64" s="288"/>
      <c r="Y64" s="288"/>
      <c r="Z64" s="288"/>
      <c r="AA64" s="288"/>
      <c r="AB64" s="288"/>
      <c r="AC64" s="288"/>
      <c r="AD64" s="288"/>
      <c r="AE64" s="288"/>
      <c r="AF64" s="288"/>
      <c r="AG64" s="288"/>
      <c r="AH64" s="288"/>
      <c r="AI64" s="288"/>
      <c r="AJ64" s="288"/>
      <c r="AK64" s="288"/>
      <c r="AL64" s="288"/>
      <c r="AM64" s="288"/>
      <c r="AN64" s="288"/>
      <c r="AO64" s="288"/>
      <c r="AP64" s="288"/>
      <c r="AQ64" s="288"/>
      <c r="AR64" s="288"/>
      <c r="AS64" s="288"/>
      <c r="AT64" s="288"/>
      <c r="AU64" s="288"/>
      <c r="AV64" s="288"/>
      <c r="AW64" s="288"/>
      <c r="AX64" s="288"/>
      <c r="AY64" s="288"/>
      <c r="AZ64" s="288"/>
      <c r="BA64" s="288"/>
      <c r="BB64" s="288"/>
      <c r="BC64" s="288"/>
      <c r="BD64" s="288"/>
      <c r="BE64" s="288"/>
      <c r="BF64" s="288"/>
      <c r="BG64" s="288"/>
      <c r="BH64" s="288"/>
      <c r="BI64" s="288"/>
      <c r="BJ64" s="288"/>
      <c r="BK64" s="288"/>
      <c r="BL64" s="288"/>
      <c r="BM64" s="288"/>
      <c r="BN64" s="288"/>
      <c r="BO64" s="288"/>
      <c r="BP64" s="288"/>
      <c r="BQ64" s="288"/>
      <c r="BR64" s="288"/>
      <c r="BS64" s="288"/>
      <c r="BT64" s="289"/>
      <c r="BU64" s="285">
        <v>0</v>
      </c>
      <c r="BV64" s="286"/>
      <c r="BW64" s="286"/>
      <c r="BX64" s="286"/>
      <c r="BY64" s="286"/>
      <c r="BZ64" s="286"/>
      <c r="CA64" s="286"/>
      <c r="CB64" s="286"/>
      <c r="CC64" s="286"/>
      <c r="CD64" s="286"/>
      <c r="CE64" s="286"/>
      <c r="CF64" s="286"/>
      <c r="CG64" s="286"/>
      <c r="CH64" s="286"/>
      <c r="CI64" s="286"/>
      <c r="CJ64" s="286"/>
      <c r="CK64" s="286"/>
      <c r="CL64" s="286"/>
      <c r="CM64" s="286"/>
      <c r="CN64" s="286"/>
      <c r="CO64" s="286"/>
      <c r="CP64" s="286"/>
      <c r="CQ64" s="286"/>
      <c r="CR64" s="286"/>
      <c r="CS64" s="286"/>
      <c r="CT64" s="286"/>
      <c r="CU64" s="286"/>
      <c r="CV64" s="286"/>
      <c r="CW64" s="286"/>
      <c r="CX64" s="286"/>
      <c r="CY64" s="286"/>
      <c r="CZ64" s="286"/>
      <c r="DA64" s="286"/>
      <c r="DB64" s="286"/>
      <c r="DC64" s="286"/>
      <c r="DD64" s="287"/>
    </row>
    <row r="65" spans="1:108" ht="15" customHeight="1" x14ac:dyDescent="0.25">
      <c r="A65" s="67"/>
      <c r="B65" s="292" t="s">
        <v>105</v>
      </c>
      <c r="C65" s="292"/>
      <c r="D65" s="292"/>
      <c r="E65" s="292"/>
      <c r="F65" s="292"/>
      <c r="G65" s="292"/>
      <c r="H65" s="292"/>
      <c r="I65" s="292"/>
      <c r="J65" s="292"/>
      <c r="K65" s="292"/>
      <c r="L65" s="292"/>
      <c r="M65" s="292"/>
      <c r="N65" s="292"/>
      <c r="O65" s="292"/>
      <c r="P65" s="292"/>
      <c r="Q65" s="292"/>
      <c r="R65" s="292"/>
      <c r="S65" s="292"/>
      <c r="T65" s="292"/>
      <c r="U65" s="292"/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3"/>
      <c r="BU65" s="285">
        <v>0</v>
      </c>
      <c r="BV65" s="286"/>
      <c r="BW65" s="286"/>
      <c r="BX65" s="286"/>
      <c r="BY65" s="286"/>
      <c r="BZ65" s="286"/>
      <c r="CA65" s="286"/>
      <c r="CB65" s="286"/>
      <c r="CC65" s="286"/>
      <c r="CD65" s="286"/>
      <c r="CE65" s="286"/>
      <c r="CF65" s="286"/>
      <c r="CG65" s="286"/>
      <c r="CH65" s="286"/>
      <c r="CI65" s="286"/>
      <c r="CJ65" s="286"/>
      <c r="CK65" s="286"/>
      <c r="CL65" s="286"/>
      <c r="CM65" s="286"/>
      <c r="CN65" s="286"/>
      <c r="CO65" s="286"/>
      <c r="CP65" s="286"/>
      <c r="CQ65" s="286"/>
      <c r="CR65" s="286"/>
      <c r="CS65" s="286"/>
      <c r="CT65" s="286"/>
      <c r="CU65" s="286"/>
      <c r="CV65" s="286"/>
      <c r="CW65" s="286"/>
      <c r="CX65" s="286"/>
      <c r="CY65" s="286"/>
      <c r="CZ65" s="286"/>
      <c r="DA65" s="286"/>
      <c r="DB65" s="286"/>
      <c r="DC65" s="286"/>
      <c r="DD65" s="287"/>
    </row>
    <row r="66" spans="1:108" ht="15" customHeight="1" x14ac:dyDescent="0.25">
      <c r="A66" s="67"/>
      <c r="B66" s="290" t="s">
        <v>4</v>
      </c>
      <c r="C66" s="290"/>
      <c r="D66" s="290"/>
      <c r="E66" s="290"/>
      <c r="F66" s="290"/>
      <c r="G66" s="290"/>
      <c r="H66" s="290"/>
      <c r="I66" s="290"/>
      <c r="J66" s="290"/>
      <c r="K66" s="290"/>
      <c r="L66" s="290"/>
      <c r="M66" s="290"/>
      <c r="N66" s="290"/>
      <c r="O66" s="290"/>
      <c r="P66" s="290"/>
      <c r="Q66" s="290"/>
      <c r="R66" s="290"/>
      <c r="S66" s="290"/>
      <c r="T66" s="290"/>
      <c r="U66" s="290"/>
      <c r="V66" s="290"/>
      <c r="W66" s="290"/>
      <c r="X66" s="290"/>
      <c r="Y66" s="290"/>
      <c r="Z66" s="290"/>
      <c r="AA66" s="290"/>
      <c r="AB66" s="290"/>
      <c r="AC66" s="290"/>
      <c r="AD66" s="290"/>
      <c r="AE66" s="290"/>
      <c r="AF66" s="290"/>
      <c r="AG66" s="290"/>
      <c r="AH66" s="290"/>
      <c r="AI66" s="290"/>
      <c r="AJ66" s="290"/>
      <c r="AK66" s="290"/>
      <c r="AL66" s="290"/>
      <c r="AM66" s="290"/>
      <c r="AN66" s="290"/>
      <c r="AO66" s="290"/>
      <c r="AP66" s="290"/>
      <c r="AQ66" s="290"/>
      <c r="AR66" s="290"/>
      <c r="AS66" s="290"/>
      <c r="AT66" s="290"/>
      <c r="AU66" s="290"/>
      <c r="AV66" s="290"/>
      <c r="AW66" s="290"/>
      <c r="AX66" s="290"/>
      <c r="AY66" s="290"/>
      <c r="AZ66" s="290"/>
      <c r="BA66" s="290"/>
      <c r="BB66" s="290"/>
      <c r="BC66" s="290"/>
      <c r="BD66" s="290"/>
      <c r="BE66" s="290"/>
      <c r="BF66" s="290"/>
      <c r="BG66" s="290"/>
      <c r="BH66" s="290"/>
      <c r="BI66" s="290"/>
      <c r="BJ66" s="290"/>
      <c r="BK66" s="290"/>
      <c r="BL66" s="290"/>
      <c r="BM66" s="290"/>
      <c r="BN66" s="290"/>
      <c r="BO66" s="290"/>
      <c r="BP66" s="290"/>
      <c r="BQ66" s="290"/>
      <c r="BR66" s="290"/>
      <c r="BS66" s="290"/>
      <c r="BT66" s="291"/>
      <c r="BU66" s="285"/>
      <c r="BV66" s="286"/>
      <c r="BW66" s="286"/>
      <c r="BX66" s="286"/>
      <c r="BY66" s="286"/>
      <c r="BZ66" s="286"/>
      <c r="CA66" s="286"/>
      <c r="CB66" s="286"/>
      <c r="CC66" s="286"/>
      <c r="CD66" s="286"/>
      <c r="CE66" s="286"/>
      <c r="CF66" s="286"/>
      <c r="CG66" s="286"/>
      <c r="CH66" s="286"/>
      <c r="CI66" s="286"/>
      <c r="CJ66" s="286"/>
      <c r="CK66" s="286"/>
      <c r="CL66" s="286"/>
      <c r="CM66" s="286"/>
      <c r="CN66" s="286"/>
      <c r="CO66" s="286"/>
      <c r="CP66" s="286"/>
      <c r="CQ66" s="286"/>
      <c r="CR66" s="286"/>
      <c r="CS66" s="286"/>
      <c r="CT66" s="286"/>
      <c r="CU66" s="286"/>
      <c r="CV66" s="286"/>
      <c r="CW66" s="286"/>
      <c r="CX66" s="286"/>
      <c r="CY66" s="286"/>
      <c r="CZ66" s="286"/>
      <c r="DA66" s="286"/>
      <c r="DB66" s="286"/>
      <c r="DC66" s="286"/>
      <c r="DD66" s="287"/>
    </row>
    <row r="67" spans="1:108" ht="15" customHeight="1" x14ac:dyDescent="0.25">
      <c r="A67" s="72"/>
      <c r="B67" s="288" t="s">
        <v>98</v>
      </c>
      <c r="C67" s="288"/>
      <c r="D67" s="288"/>
      <c r="E67" s="288"/>
      <c r="F67" s="288"/>
      <c r="G67" s="288"/>
      <c r="H67" s="288"/>
      <c r="I67" s="288"/>
      <c r="J67" s="288"/>
      <c r="K67" s="288"/>
      <c r="L67" s="288"/>
      <c r="M67" s="288"/>
      <c r="N67" s="288"/>
      <c r="O67" s="288"/>
      <c r="P67" s="288"/>
      <c r="Q67" s="288"/>
      <c r="R67" s="288"/>
      <c r="S67" s="288"/>
      <c r="T67" s="288"/>
      <c r="U67" s="288"/>
      <c r="V67" s="288"/>
      <c r="W67" s="288"/>
      <c r="X67" s="288"/>
      <c r="Y67" s="288"/>
      <c r="Z67" s="288"/>
      <c r="AA67" s="288"/>
      <c r="AB67" s="288"/>
      <c r="AC67" s="288"/>
      <c r="AD67" s="288"/>
      <c r="AE67" s="288"/>
      <c r="AF67" s="288"/>
      <c r="AG67" s="288"/>
      <c r="AH67" s="288"/>
      <c r="AI67" s="288"/>
      <c r="AJ67" s="288"/>
      <c r="AK67" s="288"/>
      <c r="AL67" s="288"/>
      <c r="AM67" s="288"/>
      <c r="AN67" s="288"/>
      <c r="AO67" s="288"/>
      <c r="AP67" s="288"/>
      <c r="AQ67" s="288"/>
      <c r="AR67" s="288"/>
      <c r="AS67" s="288"/>
      <c r="AT67" s="288"/>
      <c r="AU67" s="288"/>
      <c r="AV67" s="288"/>
      <c r="AW67" s="288"/>
      <c r="AX67" s="288"/>
      <c r="AY67" s="288"/>
      <c r="AZ67" s="288"/>
      <c r="BA67" s="288"/>
      <c r="BB67" s="288"/>
      <c r="BC67" s="288"/>
      <c r="BD67" s="288"/>
      <c r="BE67" s="288"/>
      <c r="BF67" s="288"/>
      <c r="BG67" s="288"/>
      <c r="BH67" s="288"/>
      <c r="BI67" s="288"/>
      <c r="BJ67" s="288"/>
      <c r="BK67" s="288"/>
      <c r="BL67" s="288"/>
      <c r="BM67" s="288"/>
      <c r="BN67" s="288"/>
      <c r="BO67" s="288"/>
      <c r="BP67" s="288"/>
      <c r="BQ67" s="288"/>
      <c r="BR67" s="288"/>
      <c r="BS67" s="288"/>
      <c r="BT67" s="289"/>
      <c r="BU67" s="285">
        <v>0</v>
      </c>
      <c r="BV67" s="286"/>
      <c r="BW67" s="286"/>
      <c r="BX67" s="286"/>
      <c r="BY67" s="286"/>
      <c r="BZ67" s="286"/>
      <c r="CA67" s="286"/>
      <c r="CB67" s="286"/>
      <c r="CC67" s="286"/>
      <c r="CD67" s="286"/>
      <c r="CE67" s="286"/>
      <c r="CF67" s="286"/>
      <c r="CG67" s="286"/>
      <c r="CH67" s="286"/>
      <c r="CI67" s="286"/>
      <c r="CJ67" s="286"/>
      <c r="CK67" s="286"/>
      <c r="CL67" s="286"/>
      <c r="CM67" s="286"/>
      <c r="CN67" s="286"/>
      <c r="CO67" s="286"/>
      <c r="CP67" s="286"/>
      <c r="CQ67" s="286"/>
      <c r="CR67" s="286"/>
      <c r="CS67" s="286"/>
      <c r="CT67" s="286"/>
      <c r="CU67" s="286"/>
      <c r="CV67" s="286"/>
      <c r="CW67" s="286"/>
      <c r="CX67" s="286"/>
      <c r="CY67" s="286"/>
      <c r="CZ67" s="286"/>
      <c r="DA67" s="286"/>
      <c r="DB67" s="286"/>
      <c r="DC67" s="286"/>
      <c r="DD67" s="287"/>
    </row>
    <row r="68" spans="1:108" ht="15" customHeight="1" x14ac:dyDescent="0.25">
      <c r="A68" s="67"/>
      <c r="B68" s="288" t="s">
        <v>99</v>
      </c>
      <c r="C68" s="288"/>
      <c r="D68" s="288"/>
      <c r="E68" s="288"/>
      <c r="F68" s="288"/>
      <c r="G68" s="288"/>
      <c r="H68" s="288"/>
      <c r="I68" s="288"/>
      <c r="J68" s="288"/>
      <c r="K68" s="288"/>
      <c r="L68" s="288"/>
      <c r="M68" s="288"/>
      <c r="N68" s="288"/>
      <c r="O68" s="288"/>
      <c r="P68" s="288"/>
      <c r="Q68" s="288"/>
      <c r="R68" s="288"/>
      <c r="S68" s="288"/>
      <c r="T68" s="288"/>
      <c r="U68" s="288"/>
      <c r="V68" s="288"/>
      <c r="W68" s="288"/>
      <c r="X68" s="288"/>
      <c r="Y68" s="288"/>
      <c r="Z68" s="288"/>
      <c r="AA68" s="288"/>
      <c r="AB68" s="288"/>
      <c r="AC68" s="288"/>
      <c r="AD68" s="288"/>
      <c r="AE68" s="288"/>
      <c r="AF68" s="288"/>
      <c r="AG68" s="288"/>
      <c r="AH68" s="288"/>
      <c r="AI68" s="288"/>
      <c r="AJ68" s="288"/>
      <c r="AK68" s="288"/>
      <c r="AL68" s="288"/>
      <c r="AM68" s="288"/>
      <c r="AN68" s="288"/>
      <c r="AO68" s="288"/>
      <c r="AP68" s="288"/>
      <c r="AQ68" s="288"/>
      <c r="AR68" s="288"/>
      <c r="AS68" s="288"/>
      <c r="AT68" s="288"/>
      <c r="AU68" s="288"/>
      <c r="AV68" s="288"/>
      <c r="AW68" s="288"/>
      <c r="AX68" s="288"/>
      <c r="AY68" s="288"/>
      <c r="AZ68" s="288"/>
      <c r="BA68" s="288"/>
      <c r="BB68" s="288"/>
      <c r="BC68" s="288"/>
      <c r="BD68" s="288"/>
      <c r="BE68" s="288"/>
      <c r="BF68" s="288"/>
      <c r="BG68" s="288"/>
      <c r="BH68" s="288"/>
      <c r="BI68" s="288"/>
      <c r="BJ68" s="288"/>
      <c r="BK68" s="288"/>
      <c r="BL68" s="288"/>
      <c r="BM68" s="288"/>
      <c r="BN68" s="288"/>
      <c r="BO68" s="288"/>
      <c r="BP68" s="288"/>
      <c r="BQ68" s="288"/>
      <c r="BR68" s="288"/>
      <c r="BS68" s="288"/>
      <c r="BT68" s="289"/>
      <c r="BU68" s="285">
        <v>0</v>
      </c>
      <c r="BV68" s="286"/>
      <c r="BW68" s="286"/>
      <c r="BX68" s="286"/>
      <c r="BY68" s="286"/>
      <c r="BZ68" s="286"/>
      <c r="CA68" s="286"/>
      <c r="CB68" s="286"/>
      <c r="CC68" s="286"/>
      <c r="CD68" s="286"/>
      <c r="CE68" s="286"/>
      <c r="CF68" s="286"/>
      <c r="CG68" s="286"/>
      <c r="CH68" s="286"/>
      <c r="CI68" s="286"/>
      <c r="CJ68" s="286"/>
      <c r="CK68" s="286"/>
      <c r="CL68" s="286"/>
      <c r="CM68" s="286"/>
      <c r="CN68" s="286"/>
      <c r="CO68" s="286"/>
      <c r="CP68" s="286"/>
      <c r="CQ68" s="286"/>
      <c r="CR68" s="286"/>
      <c r="CS68" s="286"/>
      <c r="CT68" s="286"/>
      <c r="CU68" s="286"/>
      <c r="CV68" s="286"/>
      <c r="CW68" s="286"/>
      <c r="CX68" s="286"/>
      <c r="CY68" s="286"/>
      <c r="CZ68" s="286"/>
      <c r="DA68" s="286"/>
      <c r="DB68" s="286"/>
      <c r="DC68" s="286"/>
      <c r="DD68" s="287"/>
    </row>
    <row r="69" spans="1:108" ht="15" customHeight="1" x14ac:dyDescent="0.25">
      <c r="A69" s="67"/>
      <c r="B69" s="288" t="s">
        <v>97</v>
      </c>
      <c r="C69" s="288"/>
      <c r="D69" s="288"/>
      <c r="E69" s="288"/>
      <c r="F69" s="288"/>
      <c r="G69" s="288"/>
      <c r="H69" s="288"/>
      <c r="I69" s="288"/>
      <c r="J69" s="288"/>
      <c r="K69" s="288"/>
      <c r="L69" s="288"/>
      <c r="M69" s="288"/>
      <c r="N69" s="288"/>
      <c r="O69" s="288"/>
      <c r="P69" s="288"/>
      <c r="Q69" s="288"/>
      <c r="R69" s="288"/>
      <c r="S69" s="288"/>
      <c r="T69" s="288"/>
      <c r="U69" s="288"/>
      <c r="V69" s="288"/>
      <c r="W69" s="288"/>
      <c r="X69" s="288"/>
      <c r="Y69" s="288"/>
      <c r="Z69" s="288"/>
      <c r="AA69" s="288"/>
      <c r="AB69" s="288"/>
      <c r="AC69" s="288"/>
      <c r="AD69" s="288"/>
      <c r="AE69" s="288"/>
      <c r="AF69" s="288"/>
      <c r="AG69" s="288"/>
      <c r="AH69" s="288"/>
      <c r="AI69" s="288"/>
      <c r="AJ69" s="288"/>
      <c r="AK69" s="288"/>
      <c r="AL69" s="288"/>
      <c r="AM69" s="288"/>
      <c r="AN69" s="288"/>
      <c r="AO69" s="288"/>
      <c r="AP69" s="288"/>
      <c r="AQ69" s="288"/>
      <c r="AR69" s="288"/>
      <c r="AS69" s="288"/>
      <c r="AT69" s="288"/>
      <c r="AU69" s="288"/>
      <c r="AV69" s="288"/>
      <c r="AW69" s="288"/>
      <c r="AX69" s="288"/>
      <c r="AY69" s="288"/>
      <c r="AZ69" s="288"/>
      <c r="BA69" s="288"/>
      <c r="BB69" s="288"/>
      <c r="BC69" s="288"/>
      <c r="BD69" s="288"/>
      <c r="BE69" s="288"/>
      <c r="BF69" s="288"/>
      <c r="BG69" s="288"/>
      <c r="BH69" s="288"/>
      <c r="BI69" s="288"/>
      <c r="BJ69" s="288"/>
      <c r="BK69" s="288"/>
      <c r="BL69" s="288"/>
      <c r="BM69" s="288"/>
      <c r="BN69" s="288"/>
      <c r="BO69" s="288"/>
      <c r="BP69" s="288"/>
      <c r="BQ69" s="288"/>
      <c r="BR69" s="288"/>
      <c r="BS69" s="288"/>
      <c r="BT69" s="289"/>
      <c r="BU69" s="285">
        <v>0</v>
      </c>
      <c r="BV69" s="286"/>
      <c r="BW69" s="286"/>
      <c r="BX69" s="286"/>
      <c r="BY69" s="286"/>
      <c r="BZ69" s="286"/>
      <c r="CA69" s="286"/>
      <c r="CB69" s="286"/>
      <c r="CC69" s="286"/>
      <c r="CD69" s="286"/>
      <c r="CE69" s="286"/>
      <c r="CF69" s="286"/>
      <c r="CG69" s="286"/>
      <c r="CH69" s="286"/>
      <c r="CI69" s="286"/>
      <c r="CJ69" s="286"/>
      <c r="CK69" s="286"/>
      <c r="CL69" s="286"/>
      <c r="CM69" s="286"/>
      <c r="CN69" s="286"/>
      <c r="CO69" s="286"/>
      <c r="CP69" s="286"/>
      <c r="CQ69" s="286"/>
      <c r="CR69" s="286"/>
      <c r="CS69" s="286"/>
      <c r="CT69" s="286"/>
      <c r="CU69" s="286"/>
      <c r="CV69" s="286"/>
      <c r="CW69" s="286"/>
      <c r="CX69" s="286"/>
      <c r="CY69" s="286"/>
      <c r="CZ69" s="286"/>
      <c r="DA69" s="286"/>
      <c r="DB69" s="286"/>
      <c r="DC69" s="286"/>
      <c r="DD69" s="287"/>
    </row>
    <row r="70" spans="1:108" ht="14.25" customHeight="1" x14ac:dyDescent="0.25">
      <c r="A70" s="67"/>
      <c r="B70" s="288" t="s">
        <v>100</v>
      </c>
      <c r="C70" s="288"/>
      <c r="D70" s="288"/>
      <c r="E70" s="288"/>
      <c r="F70" s="288"/>
      <c r="G70" s="288"/>
      <c r="H70" s="288"/>
      <c r="I70" s="288"/>
      <c r="J70" s="288"/>
      <c r="K70" s="288"/>
      <c r="L70" s="288"/>
      <c r="M70" s="288"/>
      <c r="N70" s="288"/>
      <c r="O70" s="288"/>
      <c r="P70" s="288"/>
      <c r="Q70" s="288"/>
      <c r="R70" s="288"/>
      <c r="S70" s="288"/>
      <c r="T70" s="288"/>
      <c r="U70" s="288"/>
      <c r="V70" s="288"/>
      <c r="W70" s="288"/>
      <c r="X70" s="288"/>
      <c r="Y70" s="288"/>
      <c r="Z70" s="288"/>
      <c r="AA70" s="288"/>
      <c r="AB70" s="288"/>
      <c r="AC70" s="288"/>
      <c r="AD70" s="288"/>
      <c r="AE70" s="288"/>
      <c r="AF70" s="288"/>
      <c r="AG70" s="288"/>
      <c r="AH70" s="288"/>
      <c r="AI70" s="288"/>
      <c r="AJ70" s="288"/>
      <c r="AK70" s="288"/>
      <c r="AL70" s="288"/>
      <c r="AM70" s="288"/>
      <c r="AN70" s="288"/>
      <c r="AO70" s="288"/>
      <c r="AP70" s="288"/>
      <c r="AQ70" s="288"/>
      <c r="AR70" s="288"/>
      <c r="AS70" s="288"/>
      <c r="AT70" s="288"/>
      <c r="AU70" s="288"/>
      <c r="AV70" s="288"/>
      <c r="AW70" s="288"/>
      <c r="AX70" s="288"/>
      <c r="AY70" s="288"/>
      <c r="AZ70" s="288"/>
      <c r="BA70" s="288"/>
      <c r="BB70" s="288"/>
      <c r="BC70" s="288"/>
      <c r="BD70" s="288"/>
      <c r="BE70" s="288"/>
      <c r="BF70" s="288"/>
      <c r="BG70" s="288"/>
      <c r="BH70" s="288"/>
      <c r="BI70" s="288"/>
      <c r="BJ70" s="288"/>
      <c r="BK70" s="288"/>
      <c r="BL70" s="288"/>
      <c r="BM70" s="288"/>
      <c r="BN70" s="288"/>
      <c r="BO70" s="288"/>
      <c r="BP70" s="288"/>
      <c r="BQ70" s="288"/>
      <c r="BR70" s="288"/>
      <c r="BS70" s="288"/>
      <c r="BT70" s="289"/>
      <c r="BU70" s="285">
        <v>0</v>
      </c>
      <c r="BV70" s="286"/>
      <c r="BW70" s="286"/>
      <c r="BX70" s="286"/>
      <c r="BY70" s="286"/>
      <c r="BZ70" s="286"/>
      <c r="CA70" s="286"/>
      <c r="CB70" s="286"/>
      <c r="CC70" s="286"/>
      <c r="CD70" s="286"/>
      <c r="CE70" s="286"/>
      <c r="CF70" s="286"/>
      <c r="CG70" s="286"/>
      <c r="CH70" s="286"/>
      <c r="CI70" s="286"/>
      <c r="CJ70" s="286"/>
      <c r="CK70" s="286"/>
      <c r="CL70" s="286"/>
      <c r="CM70" s="286"/>
      <c r="CN70" s="286"/>
      <c r="CO70" s="286"/>
      <c r="CP70" s="286"/>
      <c r="CQ70" s="286"/>
      <c r="CR70" s="286"/>
      <c r="CS70" s="286"/>
      <c r="CT70" s="286"/>
      <c r="CU70" s="286"/>
      <c r="CV70" s="286"/>
      <c r="CW70" s="286"/>
      <c r="CX70" s="286"/>
      <c r="CY70" s="286"/>
      <c r="CZ70" s="286"/>
      <c r="DA70" s="286"/>
      <c r="DB70" s="286"/>
      <c r="DC70" s="286"/>
      <c r="DD70" s="287"/>
    </row>
    <row r="71" spans="1:108" ht="15" customHeight="1" x14ac:dyDescent="0.25">
      <c r="A71" s="73"/>
      <c r="B71" s="288" t="s">
        <v>101</v>
      </c>
      <c r="C71" s="288"/>
      <c r="D71" s="288"/>
      <c r="E71" s="288"/>
      <c r="F71" s="288"/>
      <c r="G71" s="288"/>
      <c r="H71" s="288"/>
      <c r="I71" s="288"/>
      <c r="J71" s="288"/>
      <c r="K71" s="288"/>
      <c r="L71" s="288"/>
      <c r="M71" s="288"/>
      <c r="N71" s="288"/>
      <c r="O71" s="288"/>
      <c r="P71" s="288"/>
      <c r="Q71" s="288"/>
      <c r="R71" s="288"/>
      <c r="S71" s="288"/>
      <c r="T71" s="288"/>
      <c r="U71" s="288"/>
      <c r="V71" s="288"/>
      <c r="W71" s="288"/>
      <c r="X71" s="288"/>
      <c r="Y71" s="288"/>
      <c r="Z71" s="288"/>
      <c r="AA71" s="288"/>
      <c r="AB71" s="288"/>
      <c r="AC71" s="288"/>
      <c r="AD71" s="288"/>
      <c r="AE71" s="288"/>
      <c r="AF71" s="288"/>
      <c r="AG71" s="288"/>
      <c r="AH71" s="288"/>
      <c r="AI71" s="288"/>
      <c r="AJ71" s="288"/>
      <c r="AK71" s="288"/>
      <c r="AL71" s="288"/>
      <c r="AM71" s="288"/>
      <c r="AN71" s="288"/>
      <c r="AO71" s="288"/>
      <c r="AP71" s="288"/>
      <c r="AQ71" s="288"/>
      <c r="AR71" s="288"/>
      <c r="AS71" s="288"/>
      <c r="AT71" s="288"/>
      <c r="AU71" s="288"/>
      <c r="AV71" s="288"/>
      <c r="AW71" s="288"/>
      <c r="AX71" s="288"/>
      <c r="AY71" s="288"/>
      <c r="AZ71" s="288"/>
      <c r="BA71" s="288"/>
      <c r="BB71" s="288"/>
      <c r="BC71" s="288"/>
      <c r="BD71" s="288"/>
      <c r="BE71" s="288"/>
      <c r="BF71" s="288"/>
      <c r="BG71" s="288"/>
      <c r="BH71" s="288"/>
      <c r="BI71" s="288"/>
      <c r="BJ71" s="288"/>
      <c r="BK71" s="288"/>
      <c r="BL71" s="288"/>
      <c r="BM71" s="288"/>
      <c r="BN71" s="288"/>
      <c r="BO71" s="288"/>
      <c r="BP71" s="288"/>
      <c r="BQ71" s="288"/>
      <c r="BR71" s="288"/>
      <c r="BS71" s="288"/>
      <c r="BT71" s="289"/>
      <c r="BU71" s="285">
        <v>0</v>
      </c>
      <c r="BV71" s="286"/>
      <c r="BW71" s="286"/>
      <c r="BX71" s="286"/>
      <c r="BY71" s="286"/>
      <c r="BZ71" s="286"/>
      <c r="CA71" s="286"/>
      <c r="CB71" s="286"/>
      <c r="CC71" s="286"/>
      <c r="CD71" s="286"/>
      <c r="CE71" s="286"/>
      <c r="CF71" s="286"/>
      <c r="CG71" s="286"/>
      <c r="CH71" s="286"/>
      <c r="CI71" s="286"/>
      <c r="CJ71" s="286"/>
      <c r="CK71" s="286"/>
      <c r="CL71" s="286"/>
      <c r="CM71" s="286"/>
      <c r="CN71" s="286"/>
      <c r="CO71" s="286"/>
      <c r="CP71" s="286"/>
      <c r="CQ71" s="286"/>
      <c r="CR71" s="286"/>
      <c r="CS71" s="286"/>
      <c r="CT71" s="286"/>
      <c r="CU71" s="286"/>
      <c r="CV71" s="286"/>
      <c r="CW71" s="286"/>
      <c r="CX71" s="286"/>
      <c r="CY71" s="286"/>
      <c r="CZ71" s="286"/>
      <c r="DA71" s="286"/>
      <c r="DB71" s="286"/>
      <c r="DC71" s="286"/>
      <c r="DD71" s="287"/>
    </row>
    <row r="72" spans="1:108" ht="15" customHeight="1" x14ac:dyDescent="0.25">
      <c r="A72" s="67"/>
      <c r="B72" s="288" t="s">
        <v>102</v>
      </c>
      <c r="C72" s="288"/>
      <c r="D72" s="288"/>
      <c r="E72" s="288"/>
      <c r="F72" s="288"/>
      <c r="G72" s="288"/>
      <c r="H72" s="288"/>
      <c r="I72" s="288"/>
      <c r="J72" s="288"/>
      <c r="K72" s="288"/>
      <c r="L72" s="288"/>
      <c r="M72" s="288"/>
      <c r="N72" s="288"/>
      <c r="O72" s="288"/>
      <c r="P72" s="288"/>
      <c r="Q72" s="288"/>
      <c r="R72" s="288"/>
      <c r="S72" s="288"/>
      <c r="T72" s="288"/>
      <c r="U72" s="288"/>
      <c r="V72" s="288"/>
      <c r="W72" s="288"/>
      <c r="X72" s="288"/>
      <c r="Y72" s="288"/>
      <c r="Z72" s="288"/>
      <c r="AA72" s="288"/>
      <c r="AB72" s="288"/>
      <c r="AC72" s="288"/>
      <c r="AD72" s="288"/>
      <c r="AE72" s="288"/>
      <c r="AF72" s="288"/>
      <c r="AG72" s="288"/>
      <c r="AH72" s="288"/>
      <c r="AI72" s="288"/>
      <c r="AJ72" s="288"/>
      <c r="AK72" s="288"/>
      <c r="AL72" s="288"/>
      <c r="AM72" s="288"/>
      <c r="AN72" s="288"/>
      <c r="AO72" s="288"/>
      <c r="AP72" s="288"/>
      <c r="AQ72" s="288"/>
      <c r="AR72" s="288"/>
      <c r="AS72" s="288"/>
      <c r="AT72" s="288"/>
      <c r="AU72" s="288"/>
      <c r="AV72" s="288"/>
      <c r="AW72" s="288"/>
      <c r="AX72" s="288"/>
      <c r="AY72" s="288"/>
      <c r="AZ72" s="288"/>
      <c r="BA72" s="288"/>
      <c r="BB72" s="288"/>
      <c r="BC72" s="288"/>
      <c r="BD72" s="288"/>
      <c r="BE72" s="288"/>
      <c r="BF72" s="288"/>
      <c r="BG72" s="288"/>
      <c r="BH72" s="288"/>
      <c r="BI72" s="288"/>
      <c r="BJ72" s="288"/>
      <c r="BK72" s="288"/>
      <c r="BL72" s="288"/>
      <c r="BM72" s="288"/>
      <c r="BN72" s="288"/>
      <c r="BO72" s="288"/>
      <c r="BP72" s="288"/>
      <c r="BQ72" s="288"/>
      <c r="BR72" s="288"/>
      <c r="BS72" s="288"/>
      <c r="BT72" s="289"/>
      <c r="BU72" s="285">
        <v>0</v>
      </c>
      <c r="BV72" s="286"/>
      <c r="BW72" s="286"/>
      <c r="BX72" s="286"/>
      <c r="BY72" s="286"/>
      <c r="BZ72" s="286"/>
      <c r="CA72" s="286"/>
      <c r="CB72" s="286"/>
      <c r="CC72" s="286"/>
      <c r="CD72" s="286"/>
      <c r="CE72" s="286"/>
      <c r="CF72" s="286"/>
      <c r="CG72" s="286"/>
      <c r="CH72" s="286"/>
      <c r="CI72" s="286"/>
      <c r="CJ72" s="286"/>
      <c r="CK72" s="286"/>
      <c r="CL72" s="286"/>
      <c r="CM72" s="286"/>
      <c r="CN72" s="286"/>
      <c r="CO72" s="286"/>
      <c r="CP72" s="286"/>
      <c r="CQ72" s="286"/>
      <c r="CR72" s="286"/>
      <c r="CS72" s="286"/>
      <c r="CT72" s="286"/>
      <c r="CU72" s="286"/>
      <c r="CV72" s="286"/>
      <c r="CW72" s="286"/>
      <c r="CX72" s="286"/>
      <c r="CY72" s="286"/>
      <c r="CZ72" s="286"/>
      <c r="DA72" s="286"/>
      <c r="DB72" s="286"/>
      <c r="DC72" s="286"/>
      <c r="DD72" s="287"/>
    </row>
  </sheetData>
  <mergeCells count="138">
    <mergeCell ref="B69:BT69"/>
    <mergeCell ref="BU69:DD69"/>
    <mergeCell ref="B68:BT68"/>
    <mergeCell ref="B72:BT72"/>
    <mergeCell ref="BU72:DD72"/>
    <mergeCell ref="B70:BT70"/>
    <mergeCell ref="BU70:DD70"/>
    <mergeCell ref="BU71:DD71"/>
    <mergeCell ref="B71:BT71"/>
    <mergeCell ref="BU68:DD68"/>
    <mergeCell ref="BU33:DD33"/>
    <mergeCell ref="B34:BT34"/>
    <mergeCell ref="BU34:DD34"/>
    <mergeCell ref="BU8:DD8"/>
    <mergeCell ref="BU9:DD9"/>
    <mergeCell ref="BU10:DD10"/>
    <mergeCell ref="BU12:DD12"/>
    <mergeCell ref="BU22:DD22"/>
    <mergeCell ref="BU24:DD24"/>
    <mergeCell ref="BU16:DD16"/>
    <mergeCell ref="BU17:DD17"/>
    <mergeCell ref="BU23:DD23"/>
    <mergeCell ref="BU14:DD14"/>
    <mergeCell ref="B19:BT19"/>
    <mergeCell ref="B22:BT22"/>
    <mergeCell ref="B24:BT24"/>
    <mergeCell ref="BU30:DD30"/>
    <mergeCell ref="B13:BT13"/>
    <mergeCell ref="BU13:DD13"/>
    <mergeCell ref="B16:BT16"/>
    <mergeCell ref="BU19:DD19"/>
    <mergeCell ref="B20:BT20"/>
    <mergeCell ref="BU20:DD20"/>
    <mergeCell ref="B21:BT21"/>
    <mergeCell ref="B30:BT30"/>
    <mergeCell ref="BU21:DD21"/>
    <mergeCell ref="A3:DD3"/>
    <mergeCell ref="A4:DD4"/>
    <mergeCell ref="B25:BT25"/>
    <mergeCell ref="BU25:DD25"/>
    <mergeCell ref="B27:BT27"/>
    <mergeCell ref="B12:BT12"/>
    <mergeCell ref="B23:BT23"/>
    <mergeCell ref="B15:BT15"/>
    <mergeCell ref="BU15:DD15"/>
    <mergeCell ref="B18:BT18"/>
    <mergeCell ref="BU18:DD18"/>
    <mergeCell ref="B17:BT17"/>
    <mergeCell ref="B14:BT14"/>
    <mergeCell ref="A2:DD2"/>
    <mergeCell ref="B8:BT8"/>
    <mergeCell ref="B9:BT9"/>
    <mergeCell ref="B11:BT11"/>
    <mergeCell ref="BU6:DD6"/>
    <mergeCell ref="B7:BT7"/>
    <mergeCell ref="A6:BT6"/>
    <mergeCell ref="BU11:DD11"/>
    <mergeCell ref="B10:BT10"/>
    <mergeCell ref="BU7:DD7"/>
    <mergeCell ref="B38:BT38"/>
    <mergeCell ref="BU38:DD38"/>
    <mergeCell ref="B39:BT39"/>
    <mergeCell ref="BU39:DD39"/>
    <mergeCell ref="B40:BT40"/>
    <mergeCell ref="BU40:DD40"/>
    <mergeCell ref="B35:BT35"/>
    <mergeCell ref="BU35:DD35"/>
    <mergeCell ref="B26:BT26"/>
    <mergeCell ref="BU26:DD26"/>
    <mergeCell ref="B32:BT32"/>
    <mergeCell ref="BU27:DD27"/>
    <mergeCell ref="B28:BT28"/>
    <mergeCell ref="BU28:DD28"/>
    <mergeCell ref="B29:BT29"/>
    <mergeCell ref="BU29:DD29"/>
    <mergeCell ref="BU32:DD32"/>
    <mergeCell ref="B36:BT36"/>
    <mergeCell ref="B37:BT37"/>
    <mergeCell ref="BU36:DD36"/>
    <mergeCell ref="BU37:DD37"/>
    <mergeCell ref="B31:BT31"/>
    <mergeCell ref="BU31:DD31"/>
    <mergeCell ref="B33:BT33"/>
    <mergeCell ref="BU54:DD54"/>
    <mergeCell ref="B55:BT55"/>
    <mergeCell ref="BU55:DD55"/>
    <mergeCell ref="B50:BT50"/>
    <mergeCell ref="BU50:DD50"/>
    <mergeCell ref="B51:BT51"/>
    <mergeCell ref="BU51:DD51"/>
    <mergeCell ref="B52:BT52"/>
    <mergeCell ref="BU52:DD52"/>
    <mergeCell ref="B48:BT48"/>
    <mergeCell ref="BU48:DD48"/>
    <mergeCell ref="B44:BT44"/>
    <mergeCell ref="BU44:DD44"/>
    <mergeCell ref="B45:BT45"/>
    <mergeCell ref="BU45:DD45"/>
    <mergeCell ref="B46:BT46"/>
    <mergeCell ref="BU46:DD46"/>
    <mergeCell ref="B47:BT47"/>
    <mergeCell ref="BU47:DD47"/>
    <mergeCell ref="A1:DD1"/>
    <mergeCell ref="B63:BT63"/>
    <mergeCell ref="BU63:DD63"/>
    <mergeCell ref="B64:BT64"/>
    <mergeCell ref="BU64:DD64"/>
    <mergeCell ref="B57:BT57"/>
    <mergeCell ref="BU57:DD57"/>
    <mergeCell ref="B58:BT58"/>
    <mergeCell ref="BU58:DD58"/>
    <mergeCell ref="B59:BT59"/>
    <mergeCell ref="BU59:DD59"/>
    <mergeCell ref="B53:BT53"/>
    <mergeCell ref="BU53:DD53"/>
    <mergeCell ref="B54:BT54"/>
    <mergeCell ref="B41:BT41"/>
    <mergeCell ref="BU41:DD41"/>
    <mergeCell ref="B49:BT49"/>
    <mergeCell ref="BU49:DD49"/>
    <mergeCell ref="B56:BT56"/>
    <mergeCell ref="BU56:DD56"/>
    <mergeCell ref="B42:BT42"/>
    <mergeCell ref="BU42:DD42"/>
    <mergeCell ref="B43:BT43"/>
    <mergeCell ref="BU43:DD43"/>
    <mergeCell ref="BU67:DD67"/>
    <mergeCell ref="B67:BT67"/>
    <mergeCell ref="BU66:DD66"/>
    <mergeCell ref="B66:BT66"/>
    <mergeCell ref="B60:BT60"/>
    <mergeCell ref="BU60:DD60"/>
    <mergeCell ref="B61:BT61"/>
    <mergeCell ref="BU61:DD61"/>
    <mergeCell ref="B62:BT62"/>
    <mergeCell ref="BU62:DD62"/>
    <mergeCell ref="B65:BT65"/>
    <mergeCell ref="BU65:DD65"/>
  </mergeCells>
  <pageMargins left="0.47244094488188981" right="0.23622047244094491" top="0.35433070866141736" bottom="0.39370078740157483" header="0.19685039370078741" footer="0.19685039370078741"/>
  <pageSetup paperSize="9" scale="98" orientation="portrait" horizontalDpi="300" verticalDpi="300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0"/>
  <sheetViews>
    <sheetView view="pageBreakPreview" zoomScale="90" zoomScaleNormal="100" zoomScaleSheetLayoutView="90" workbookViewId="0">
      <selection activeCell="D14" sqref="D14"/>
    </sheetView>
  </sheetViews>
  <sheetFormatPr defaultColWidth="9.109375" defaultRowHeight="13.8" x14ac:dyDescent="0.3"/>
  <cols>
    <col min="1" max="1" width="46.88671875" style="18" customWidth="1"/>
    <col min="2" max="2" width="6.5546875" style="18" customWidth="1"/>
    <col min="3" max="3" width="23.6640625" style="18" customWidth="1"/>
    <col min="4" max="4" width="12.33203125" style="79" customWidth="1"/>
    <col min="5" max="5" width="18.44140625" style="79" customWidth="1"/>
    <col min="6" max="6" width="16.109375" style="79" customWidth="1"/>
    <col min="7" max="7" width="20" style="79" customWidth="1"/>
    <col min="8" max="8" width="12" style="79" customWidth="1"/>
    <col min="9" max="10" width="11.6640625" style="79" customWidth="1"/>
    <col min="11" max="11" width="12.44140625" style="18" customWidth="1"/>
    <col min="12" max="16384" width="9.109375" style="18"/>
  </cols>
  <sheetData>
    <row r="1" spans="1:11" ht="20.25" customHeight="1" x14ac:dyDescent="0.3">
      <c r="A1" s="321" t="s">
        <v>203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</row>
    <row r="2" spans="1:11" ht="18.899999999999999" customHeight="1" x14ac:dyDescent="0.3">
      <c r="A2" s="321" t="s">
        <v>780</v>
      </c>
      <c r="B2" s="321"/>
      <c r="C2" s="321"/>
      <c r="D2" s="321"/>
      <c r="E2" s="321"/>
      <c r="F2" s="321"/>
      <c r="G2" s="321"/>
      <c r="H2" s="321"/>
      <c r="I2" s="321"/>
      <c r="J2" s="321"/>
      <c r="K2" s="321"/>
    </row>
    <row r="3" spans="1:11" ht="3.75" customHeight="1" x14ac:dyDescent="0.3">
      <c r="A3" s="20"/>
      <c r="B3" s="20"/>
      <c r="C3" s="20"/>
      <c r="D3" s="145"/>
      <c r="E3" s="145"/>
      <c r="F3" s="145"/>
      <c r="G3" s="145"/>
      <c r="H3" s="145"/>
      <c r="I3" s="145"/>
      <c r="J3" s="145"/>
      <c r="K3" s="20"/>
    </row>
    <row r="4" spans="1:11" ht="21.75" customHeight="1" x14ac:dyDescent="0.3">
      <c r="A4" s="325" t="s">
        <v>0</v>
      </c>
      <c r="B4" s="325" t="s">
        <v>1</v>
      </c>
      <c r="C4" s="325" t="s">
        <v>227</v>
      </c>
      <c r="D4" s="330" t="s">
        <v>2</v>
      </c>
      <c r="E4" s="330"/>
      <c r="F4" s="330"/>
      <c r="G4" s="330"/>
      <c r="H4" s="330"/>
      <c r="I4" s="330"/>
      <c r="J4" s="330"/>
      <c r="K4" s="330"/>
    </row>
    <row r="5" spans="1:11" ht="13.2" customHeight="1" x14ac:dyDescent="0.3">
      <c r="A5" s="325"/>
      <c r="B5" s="325"/>
      <c r="C5" s="325"/>
      <c r="D5" s="326" t="s">
        <v>50</v>
      </c>
      <c r="E5" s="331" t="s">
        <v>4</v>
      </c>
      <c r="F5" s="331"/>
      <c r="G5" s="331"/>
      <c r="H5" s="331"/>
      <c r="I5" s="331"/>
      <c r="J5" s="331"/>
      <c r="K5" s="331"/>
    </row>
    <row r="6" spans="1:11" ht="64.5" customHeight="1" x14ac:dyDescent="0.3">
      <c r="A6" s="325"/>
      <c r="B6" s="325"/>
      <c r="C6" s="325"/>
      <c r="D6" s="326"/>
      <c r="E6" s="327" t="s">
        <v>245</v>
      </c>
      <c r="F6" s="328" t="s">
        <v>246</v>
      </c>
      <c r="G6" s="328" t="s">
        <v>115</v>
      </c>
      <c r="H6" s="330" t="s">
        <v>116</v>
      </c>
      <c r="I6" s="330" t="s">
        <v>117</v>
      </c>
      <c r="J6" s="323" t="s">
        <v>118</v>
      </c>
      <c r="K6" s="324"/>
    </row>
    <row r="7" spans="1:11" ht="110.25" customHeight="1" x14ac:dyDescent="0.3">
      <c r="A7" s="325"/>
      <c r="B7" s="325"/>
      <c r="C7" s="325"/>
      <c r="D7" s="326"/>
      <c r="E7" s="327"/>
      <c r="F7" s="329"/>
      <c r="G7" s="329"/>
      <c r="H7" s="330"/>
      <c r="I7" s="330"/>
      <c r="J7" s="143" t="s">
        <v>3</v>
      </c>
      <c r="K7" s="85" t="s">
        <v>5</v>
      </c>
    </row>
    <row r="8" spans="1:11" x14ac:dyDescent="0.3">
      <c r="A8" s="78">
        <v>1</v>
      </c>
      <c r="B8" s="78">
        <v>2</v>
      </c>
      <c r="C8" s="78">
        <v>3</v>
      </c>
      <c r="D8" s="144">
        <v>4</v>
      </c>
      <c r="E8" s="144">
        <v>5</v>
      </c>
      <c r="F8" s="89" t="s">
        <v>366</v>
      </c>
      <c r="G8" s="144">
        <v>6</v>
      </c>
      <c r="H8" s="144">
        <v>7</v>
      </c>
      <c r="I8" s="144">
        <v>8</v>
      </c>
      <c r="J8" s="144">
        <v>9</v>
      </c>
      <c r="K8" s="78">
        <v>10</v>
      </c>
    </row>
    <row r="9" spans="1:11" x14ac:dyDescent="0.3">
      <c r="A9" s="215" t="s">
        <v>6</v>
      </c>
      <c r="B9" s="216">
        <v>100</v>
      </c>
      <c r="C9" s="216" t="s">
        <v>7</v>
      </c>
      <c r="D9" s="217">
        <f>E9+G9+J9</f>
        <v>55799989.659999996</v>
      </c>
      <c r="E9" s="217">
        <f>E12</f>
        <v>44424083.659999996</v>
      </c>
      <c r="F9" s="217"/>
      <c r="G9" s="217">
        <f>G26</f>
        <v>9690906</v>
      </c>
      <c r="H9" s="217"/>
      <c r="I9" s="217"/>
      <c r="J9" s="217">
        <f>J11+J12+J27+J28+J29</f>
        <v>1685000</v>
      </c>
      <c r="K9" s="217"/>
    </row>
    <row r="10" spans="1:11" ht="14.25" customHeight="1" x14ac:dyDescent="0.3">
      <c r="A10" s="30" t="s">
        <v>4</v>
      </c>
      <c r="B10" s="78"/>
      <c r="C10" s="78"/>
      <c r="D10" s="142"/>
      <c r="E10" s="142"/>
      <c r="F10" s="142"/>
      <c r="G10" s="142"/>
      <c r="H10" s="142"/>
      <c r="I10" s="142"/>
      <c r="J10" s="142"/>
      <c r="K10" s="142"/>
    </row>
    <row r="11" spans="1:11" x14ac:dyDescent="0.3">
      <c r="A11" s="31" t="s">
        <v>107</v>
      </c>
      <c r="B11" s="78">
        <v>110</v>
      </c>
      <c r="C11" s="89" t="s">
        <v>506</v>
      </c>
      <c r="D11" s="142">
        <f>J11</f>
        <v>250000</v>
      </c>
      <c r="E11" s="142" t="s">
        <v>7</v>
      </c>
      <c r="F11" s="142"/>
      <c r="G11" s="142" t="s">
        <v>7</v>
      </c>
      <c r="H11" s="142" t="s">
        <v>7</v>
      </c>
      <c r="I11" s="142" t="s">
        <v>7</v>
      </c>
      <c r="J11" s="142">
        <v>250000</v>
      </c>
      <c r="K11" s="142" t="s">
        <v>7</v>
      </c>
    </row>
    <row r="12" spans="1:11" x14ac:dyDescent="0.3">
      <c r="A12" s="31" t="s">
        <v>108</v>
      </c>
      <c r="B12" s="78">
        <v>120</v>
      </c>
      <c r="C12" s="89" t="s">
        <v>505</v>
      </c>
      <c r="D12" s="142">
        <f>E12+J12</f>
        <v>45859083.659999996</v>
      </c>
      <c r="E12" s="142">
        <v>44424083.659999996</v>
      </c>
      <c r="F12" s="142"/>
      <c r="G12" s="142" t="s">
        <v>7</v>
      </c>
      <c r="H12" s="142" t="s">
        <v>7</v>
      </c>
      <c r="I12" s="142"/>
      <c r="J12" s="142">
        <f>J20+J21+J22+J23</f>
        <v>1435000</v>
      </c>
      <c r="K12" s="142"/>
    </row>
    <row r="13" spans="1:11" s="64" customFormat="1" ht="14.25" customHeight="1" x14ac:dyDescent="0.3">
      <c r="A13" s="80" t="s">
        <v>4</v>
      </c>
      <c r="B13" s="76"/>
      <c r="C13" s="76"/>
      <c r="D13" s="147"/>
      <c r="E13" s="147"/>
      <c r="F13" s="147"/>
      <c r="G13" s="147"/>
      <c r="H13" s="147"/>
      <c r="I13" s="147"/>
      <c r="J13" s="147"/>
      <c r="K13" s="147"/>
    </row>
    <row r="14" spans="1:11" s="64" customFormat="1" x14ac:dyDescent="0.3">
      <c r="A14" s="74" t="s">
        <v>109</v>
      </c>
      <c r="B14" s="75">
        <v>1201</v>
      </c>
      <c r="C14" s="78"/>
      <c r="D14" s="147"/>
      <c r="E14" s="147"/>
      <c r="F14" s="147"/>
      <c r="G14" s="147" t="s">
        <v>7</v>
      </c>
      <c r="H14" s="147" t="s">
        <v>7</v>
      </c>
      <c r="I14" s="147"/>
      <c r="J14" s="147"/>
      <c r="K14" s="147"/>
    </row>
    <row r="15" spans="1:11" s="64" customFormat="1" x14ac:dyDescent="0.3">
      <c r="A15" s="74" t="s">
        <v>110</v>
      </c>
      <c r="B15" s="75">
        <v>1202</v>
      </c>
      <c r="C15" s="78"/>
      <c r="D15" s="147"/>
      <c r="E15" s="147"/>
      <c r="F15" s="147"/>
      <c r="G15" s="147" t="s">
        <v>7</v>
      </c>
      <c r="H15" s="147" t="s">
        <v>7</v>
      </c>
      <c r="I15" s="147"/>
      <c r="J15" s="147"/>
      <c r="K15" s="147"/>
    </row>
    <row r="16" spans="1:11" s="64" customFormat="1" x14ac:dyDescent="0.3">
      <c r="A16" s="74" t="s">
        <v>372</v>
      </c>
      <c r="B16" s="75">
        <v>1203</v>
      </c>
      <c r="C16" s="135"/>
      <c r="D16" s="147"/>
      <c r="E16" s="147"/>
      <c r="F16" s="147"/>
      <c r="G16" s="147"/>
      <c r="H16" s="147"/>
      <c r="I16" s="147"/>
      <c r="J16" s="147"/>
      <c r="K16" s="147"/>
    </row>
    <row r="17" spans="1:11" s="64" customFormat="1" x14ac:dyDescent="0.3">
      <c r="A17" s="74" t="s">
        <v>373</v>
      </c>
      <c r="B17" s="75">
        <v>1204</v>
      </c>
      <c r="C17" s="135"/>
      <c r="D17" s="147"/>
      <c r="E17" s="147"/>
      <c r="F17" s="147"/>
      <c r="G17" s="147"/>
      <c r="H17" s="147"/>
      <c r="I17" s="147"/>
      <c r="J17" s="147"/>
      <c r="K17" s="147"/>
    </row>
    <row r="18" spans="1:11" s="64" customFormat="1" ht="39.6" x14ac:dyDescent="0.3">
      <c r="A18" s="74" t="s">
        <v>374</v>
      </c>
      <c r="B18" s="75">
        <v>1205</v>
      </c>
      <c r="C18" s="135"/>
      <c r="D18" s="147"/>
      <c r="E18" s="147"/>
      <c r="F18" s="147"/>
      <c r="G18" s="147"/>
      <c r="H18" s="147"/>
      <c r="I18" s="147"/>
      <c r="J18" s="147"/>
      <c r="K18" s="147"/>
    </row>
    <row r="19" spans="1:11" s="64" customFormat="1" ht="67.5" customHeight="1" x14ac:dyDescent="0.3">
      <c r="A19" s="74" t="s">
        <v>375</v>
      </c>
      <c r="B19" s="75">
        <v>1206</v>
      </c>
      <c r="C19" s="135"/>
      <c r="D19" s="147"/>
      <c r="E19" s="147"/>
      <c r="F19" s="147"/>
      <c r="G19" s="147"/>
      <c r="H19" s="147"/>
      <c r="I19" s="147"/>
      <c r="J19" s="147"/>
      <c r="K19" s="147"/>
    </row>
    <row r="20" spans="1:11" s="64" customFormat="1" ht="13.95" customHeight="1" x14ac:dyDescent="0.3">
      <c r="A20" s="74" t="s">
        <v>679</v>
      </c>
      <c r="B20" s="75">
        <v>1207</v>
      </c>
      <c r="C20" s="89" t="s">
        <v>505</v>
      </c>
      <c r="D20" s="147">
        <f>J20</f>
        <v>450000</v>
      </c>
      <c r="E20" s="147"/>
      <c r="F20" s="147"/>
      <c r="G20" s="147"/>
      <c r="H20" s="147"/>
      <c r="I20" s="147"/>
      <c r="J20" s="147">
        <v>450000</v>
      </c>
      <c r="K20" s="147"/>
    </row>
    <row r="21" spans="1:11" s="64" customFormat="1" x14ac:dyDescent="0.3">
      <c r="A21" s="74" t="s">
        <v>507</v>
      </c>
      <c r="B21" s="75">
        <v>1207</v>
      </c>
      <c r="C21" s="89" t="s">
        <v>505</v>
      </c>
      <c r="D21" s="147">
        <f>J21</f>
        <v>800000</v>
      </c>
      <c r="E21" s="147"/>
      <c r="F21" s="147"/>
      <c r="G21" s="147"/>
      <c r="H21" s="147"/>
      <c r="I21" s="147"/>
      <c r="J21" s="147">
        <v>800000</v>
      </c>
      <c r="K21" s="147"/>
    </row>
    <row r="22" spans="1:11" s="64" customFormat="1" x14ac:dyDescent="0.3">
      <c r="A22" s="74" t="s">
        <v>508</v>
      </c>
      <c r="B22" s="75">
        <v>1208</v>
      </c>
      <c r="C22" s="89" t="s">
        <v>505</v>
      </c>
      <c r="D22" s="147">
        <f>J22</f>
        <v>165000</v>
      </c>
      <c r="E22" s="147"/>
      <c r="F22" s="147"/>
      <c r="G22" s="147"/>
      <c r="H22" s="147"/>
      <c r="I22" s="147"/>
      <c r="J22" s="147">
        <v>165000</v>
      </c>
      <c r="K22" s="147"/>
    </row>
    <row r="23" spans="1:11" s="64" customFormat="1" x14ac:dyDescent="0.3">
      <c r="A23" s="74" t="s">
        <v>509</v>
      </c>
      <c r="B23" s="75">
        <v>1209</v>
      </c>
      <c r="C23" s="89" t="s">
        <v>505</v>
      </c>
      <c r="D23" s="147">
        <f>J23</f>
        <v>20000</v>
      </c>
      <c r="E23" s="147"/>
      <c r="F23" s="147"/>
      <c r="G23" s="147"/>
      <c r="H23" s="147"/>
      <c r="I23" s="147"/>
      <c r="J23" s="147">
        <v>20000</v>
      </c>
      <c r="K23" s="147"/>
    </row>
    <row r="24" spans="1:11" ht="26.4" x14ac:dyDescent="0.3">
      <c r="A24" s="77" t="s">
        <v>111</v>
      </c>
      <c r="B24" s="78">
        <v>130</v>
      </c>
      <c r="C24" s="78"/>
      <c r="D24" s="142"/>
      <c r="E24" s="142" t="s">
        <v>7</v>
      </c>
      <c r="F24" s="142"/>
      <c r="G24" s="142" t="s">
        <v>7</v>
      </c>
      <c r="H24" s="142" t="s">
        <v>7</v>
      </c>
      <c r="I24" s="142" t="s">
        <v>7</v>
      </c>
      <c r="J24" s="142"/>
      <c r="K24" s="142" t="s">
        <v>7</v>
      </c>
    </row>
    <row r="25" spans="1:11" ht="39.6" x14ac:dyDescent="0.3">
      <c r="A25" s="31" t="s">
        <v>112</v>
      </c>
      <c r="B25" s="78">
        <v>140</v>
      </c>
      <c r="C25" s="78"/>
      <c r="D25" s="142"/>
      <c r="E25" s="142" t="s">
        <v>7</v>
      </c>
      <c r="F25" s="142"/>
      <c r="G25" s="142" t="s">
        <v>7</v>
      </c>
      <c r="H25" s="142" t="s">
        <v>7</v>
      </c>
      <c r="I25" s="142" t="s">
        <v>7</v>
      </c>
      <c r="J25" s="142"/>
      <c r="K25" s="142" t="s">
        <v>7</v>
      </c>
    </row>
    <row r="26" spans="1:11" x14ac:dyDescent="0.3">
      <c r="A26" s="31" t="s">
        <v>113</v>
      </c>
      <c r="B26" s="78">
        <v>150</v>
      </c>
      <c r="C26" s="89" t="s">
        <v>674</v>
      </c>
      <c r="D26" s="148">
        <f>G26</f>
        <v>9690906</v>
      </c>
      <c r="E26" s="142" t="s">
        <v>7</v>
      </c>
      <c r="F26" s="142"/>
      <c r="G26" s="142">
        <v>9690906</v>
      </c>
      <c r="H26" s="142"/>
      <c r="I26" s="142" t="s">
        <v>7</v>
      </c>
      <c r="J26" s="142" t="s">
        <v>7</v>
      </c>
      <c r="K26" s="142" t="s">
        <v>7</v>
      </c>
    </row>
    <row r="27" spans="1:11" x14ac:dyDescent="0.3">
      <c r="A27" s="31" t="s">
        <v>114</v>
      </c>
      <c r="B27" s="78">
        <v>160</v>
      </c>
      <c r="C27" s="89" t="s">
        <v>674</v>
      </c>
      <c r="D27" s="149">
        <f>J27</f>
        <v>0</v>
      </c>
      <c r="E27" s="142" t="s">
        <v>7</v>
      </c>
      <c r="F27" s="142"/>
      <c r="G27" s="142" t="s">
        <v>7</v>
      </c>
      <c r="H27" s="142" t="s">
        <v>7</v>
      </c>
      <c r="I27" s="142" t="s">
        <v>7</v>
      </c>
      <c r="J27" s="142">
        <v>0</v>
      </c>
      <c r="K27" s="142"/>
    </row>
    <row r="28" spans="1:11" ht="15" customHeight="1" x14ac:dyDescent="0.3">
      <c r="A28" s="31" t="s">
        <v>676</v>
      </c>
      <c r="B28" s="135" t="s">
        <v>675</v>
      </c>
      <c r="C28" s="89" t="s">
        <v>674</v>
      </c>
      <c r="D28" s="149">
        <f>J28</f>
        <v>0</v>
      </c>
      <c r="E28" s="142"/>
      <c r="F28" s="142"/>
      <c r="G28" s="142"/>
      <c r="H28" s="142"/>
      <c r="I28" s="142"/>
      <c r="J28" s="142">
        <v>0</v>
      </c>
      <c r="K28" s="142">
        <v>0</v>
      </c>
    </row>
    <row r="29" spans="1:11" ht="15" customHeight="1" x14ac:dyDescent="0.3">
      <c r="A29" s="31" t="s">
        <v>680</v>
      </c>
      <c r="B29" s="183" t="s">
        <v>675</v>
      </c>
      <c r="C29" s="89" t="s">
        <v>674</v>
      </c>
      <c r="D29" s="149">
        <f>J29</f>
        <v>0</v>
      </c>
      <c r="E29" s="142"/>
      <c r="F29" s="142"/>
      <c r="G29" s="142"/>
      <c r="H29" s="142"/>
      <c r="I29" s="142"/>
      <c r="J29" s="142">
        <v>0</v>
      </c>
      <c r="K29" s="142">
        <v>0</v>
      </c>
    </row>
    <row r="30" spans="1:11" x14ac:dyDescent="0.3">
      <c r="A30" s="31" t="s">
        <v>119</v>
      </c>
      <c r="B30" s="78">
        <v>180</v>
      </c>
      <c r="C30" s="78" t="s">
        <v>7</v>
      </c>
      <c r="D30" s="142"/>
      <c r="E30" s="142" t="s">
        <v>7</v>
      </c>
      <c r="F30" s="142"/>
      <c r="G30" s="142" t="s">
        <v>7</v>
      </c>
      <c r="H30" s="142" t="s">
        <v>7</v>
      </c>
      <c r="I30" s="142" t="s">
        <v>7</v>
      </c>
      <c r="J30" s="142"/>
      <c r="K30" s="142" t="s">
        <v>7</v>
      </c>
    </row>
    <row r="31" spans="1:11" x14ac:dyDescent="0.3">
      <c r="A31" s="215" t="s">
        <v>106</v>
      </c>
      <c r="B31" s="216">
        <v>200</v>
      </c>
      <c r="C31" s="216" t="s">
        <v>7</v>
      </c>
      <c r="D31" s="217">
        <f>E31+G31+J31</f>
        <v>55799989.659999989</v>
      </c>
      <c r="E31" s="217">
        <f>E36+E37+E39+E42+E48+E49+E57+E58+E59+E60+E61+E64+E66+E68+E70+E51+E38</f>
        <v>44424083.659999989</v>
      </c>
      <c r="F31" s="217"/>
      <c r="G31" s="217">
        <f>G39+G40+G43+G45+G46+G61+G69+G70+G55+G44+G62</f>
        <v>9690906</v>
      </c>
      <c r="H31" s="217"/>
      <c r="I31" s="217"/>
      <c r="J31" s="217">
        <f>J36+J37+J57+J58+J59+J60+J61+J64+J66+J67+J68+J69+J70+J52+J65+J43+J47+J55+J54+J63</f>
        <v>1685000</v>
      </c>
      <c r="K31" s="217"/>
    </row>
    <row r="32" spans="1:11" ht="14.25" customHeight="1" x14ac:dyDescent="0.3">
      <c r="A32" s="30" t="s">
        <v>120</v>
      </c>
      <c r="B32" s="78"/>
      <c r="C32" s="78"/>
      <c r="D32" s="142"/>
      <c r="E32" s="142"/>
      <c r="F32" s="142"/>
      <c r="G32" s="142"/>
      <c r="H32" s="142"/>
      <c r="I32" s="142"/>
      <c r="J32" s="142"/>
      <c r="K32" s="142"/>
    </row>
    <row r="33" spans="1:11" x14ac:dyDescent="0.3">
      <c r="A33" s="31" t="s">
        <v>121</v>
      </c>
      <c r="B33" s="78">
        <v>210</v>
      </c>
      <c r="C33" s="78"/>
      <c r="D33" s="142">
        <f>E33+G33+J33</f>
        <v>29549496.739999998</v>
      </c>
      <c r="E33" s="142">
        <f>E36+E37+E39+E42</f>
        <v>28769498.739999998</v>
      </c>
      <c r="F33" s="142"/>
      <c r="G33" s="142">
        <f>G35+G39+G40</f>
        <v>519598</v>
      </c>
      <c r="H33" s="142"/>
      <c r="I33" s="142"/>
      <c r="J33" s="142">
        <f>J35+J36+J37</f>
        <v>260400</v>
      </c>
      <c r="K33" s="142"/>
    </row>
    <row r="34" spans="1:11" ht="14.25" customHeight="1" x14ac:dyDescent="0.3">
      <c r="A34" s="30" t="s">
        <v>8</v>
      </c>
      <c r="B34" s="78"/>
      <c r="C34" s="89"/>
      <c r="D34" s="142"/>
      <c r="E34" s="142"/>
      <c r="F34" s="142"/>
      <c r="G34" s="142"/>
      <c r="H34" s="142"/>
      <c r="I34" s="142"/>
      <c r="J34" s="142"/>
      <c r="K34" s="142"/>
    </row>
    <row r="35" spans="1:11" ht="26.4" x14ac:dyDescent="0.3">
      <c r="A35" s="83" t="s">
        <v>367</v>
      </c>
      <c r="B35" s="78">
        <v>211</v>
      </c>
      <c r="C35" s="89"/>
      <c r="D35" s="142">
        <f t="shared" ref="D35:D40" si="0">E35+G35+J35</f>
        <v>29159497.739999998</v>
      </c>
      <c r="E35" s="142">
        <f>E36+E37+E38</f>
        <v>28769498.739999998</v>
      </c>
      <c r="F35" s="142"/>
      <c r="G35" s="142">
        <f>G39+G40</f>
        <v>259799</v>
      </c>
      <c r="H35" s="142"/>
      <c r="I35" s="142"/>
      <c r="J35" s="142">
        <f>J36+J37</f>
        <v>130200</v>
      </c>
      <c r="K35" s="142"/>
    </row>
    <row r="36" spans="1:11" x14ac:dyDescent="0.3">
      <c r="A36" s="83" t="s">
        <v>243</v>
      </c>
      <c r="B36" s="78"/>
      <c r="C36" s="89" t="s">
        <v>489</v>
      </c>
      <c r="D36" s="142">
        <f t="shared" si="0"/>
        <v>22196389.199999999</v>
      </c>
      <c r="E36" s="142">
        <v>22096389.199999999</v>
      </c>
      <c r="F36" s="142"/>
      <c r="G36" s="142"/>
      <c r="H36" s="142"/>
      <c r="I36" s="142"/>
      <c r="J36" s="142">
        <v>100000</v>
      </c>
      <c r="K36" s="142"/>
    </row>
    <row r="37" spans="1:11" x14ac:dyDescent="0.3">
      <c r="A37" s="83" t="s">
        <v>244</v>
      </c>
      <c r="B37" s="78"/>
      <c r="C37" s="89" t="s">
        <v>490</v>
      </c>
      <c r="D37" s="142">
        <f t="shared" si="0"/>
        <v>6703309.54</v>
      </c>
      <c r="E37" s="142">
        <v>6673109.54</v>
      </c>
      <c r="F37" s="142"/>
      <c r="G37" s="142"/>
      <c r="H37" s="142"/>
      <c r="I37" s="142"/>
      <c r="J37" s="142">
        <v>30200</v>
      </c>
      <c r="K37" s="142"/>
    </row>
    <row r="38" spans="1:11" x14ac:dyDescent="0.3">
      <c r="A38" s="83" t="s">
        <v>677</v>
      </c>
      <c r="B38" s="193"/>
      <c r="C38" s="89" t="s">
        <v>491</v>
      </c>
      <c r="D38" s="142">
        <f t="shared" si="0"/>
        <v>0</v>
      </c>
      <c r="E38" s="142">
        <v>0</v>
      </c>
      <c r="F38" s="142"/>
      <c r="G38" s="142"/>
      <c r="H38" s="142"/>
      <c r="I38" s="142"/>
      <c r="J38" s="142"/>
      <c r="K38" s="142"/>
    </row>
    <row r="39" spans="1:11" x14ac:dyDescent="0.3">
      <c r="A39" s="83" t="s">
        <v>764</v>
      </c>
      <c r="B39" s="134"/>
      <c r="C39" s="89" t="s">
        <v>763</v>
      </c>
      <c r="D39" s="142">
        <f t="shared" si="0"/>
        <v>31000</v>
      </c>
      <c r="E39" s="142"/>
      <c r="F39" s="142"/>
      <c r="G39" s="142">
        <v>31000</v>
      </c>
      <c r="H39" s="142"/>
      <c r="I39" s="142"/>
      <c r="J39" s="142"/>
      <c r="K39" s="142"/>
    </row>
    <row r="40" spans="1:11" x14ac:dyDescent="0.3">
      <c r="A40" s="83" t="s">
        <v>516</v>
      </c>
      <c r="B40" s="144"/>
      <c r="C40" s="89" t="s">
        <v>762</v>
      </c>
      <c r="D40" s="142">
        <f t="shared" si="0"/>
        <v>228799</v>
      </c>
      <c r="E40" s="142"/>
      <c r="F40" s="142"/>
      <c r="G40" s="142">
        <v>228799</v>
      </c>
      <c r="H40" s="142"/>
      <c r="I40" s="142"/>
      <c r="J40" s="142"/>
      <c r="K40" s="142"/>
    </row>
    <row r="41" spans="1:11" x14ac:dyDescent="0.3">
      <c r="A41" s="31" t="s">
        <v>122</v>
      </c>
      <c r="B41" s="78">
        <v>220</v>
      </c>
      <c r="C41" s="89"/>
      <c r="D41" s="142">
        <f>D42+D43+D45+D46+D44</f>
        <v>1925800</v>
      </c>
      <c r="E41" s="142">
        <f>E42</f>
        <v>0</v>
      </c>
      <c r="F41" s="142"/>
      <c r="G41" s="142">
        <f>G44+G45+G46</f>
        <v>1925800</v>
      </c>
      <c r="H41" s="142"/>
      <c r="I41" s="142"/>
      <c r="J41" s="142">
        <f>J43</f>
        <v>0</v>
      </c>
      <c r="K41" s="142"/>
    </row>
    <row r="42" spans="1:11" x14ac:dyDescent="0.3">
      <c r="A42" s="30" t="s">
        <v>678</v>
      </c>
      <c r="B42" s="78"/>
      <c r="C42" s="89" t="s">
        <v>492</v>
      </c>
      <c r="D42" s="142">
        <f t="shared" ref="D42:D49" si="1">E42+G42+J42</f>
        <v>0</v>
      </c>
      <c r="E42" s="142">
        <v>0</v>
      </c>
      <c r="F42" s="142"/>
      <c r="G42" s="142"/>
      <c r="H42" s="142"/>
      <c r="I42" s="142"/>
      <c r="J42" s="142"/>
      <c r="K42" s="142"/>
    </row>
    <row r="43" spans="1:11" x14ac:dyDescent="0.3">
      <c r="A43" s="84" t="s">
        <v>515</v>
      </c>
      <c r="B43" s="78"/>
      <c r="C43" s="89" t="s">
        <v>492</v>
      </c>
      <c r="D43" s="142">
        <f t="shared" si="1"/>
        <v>0</v>
      </c>
      <c r="E43" s="142"/>
      <c r="F43" s="142"/>
      <c r="G43" s="142"/>
      <c r="H43" s="142"/>
      <c r="I43" s="142"/>
      <c r="J43" s="142"/>
      <c r="K43" s="142"/>
    </row>
    <row r="44" spans="1:11" x14ac:dyDescent="0.3">
      <c r="A44" s="84" t="s">
        <v>515</v>
      </c>
      <c r="B44" s="193"/>
      <c r="C44" s="89" t="s">
        <v>765</v>
      </c>
      <c r="D44" s="142">
        <f t="shared" si="1"/>
        <v>1500000</v>
      </c>
      <c r="E44" s="142"/>
      <c r="F44" s="142"/>
      <c r="G44" s="142">
        <v>1500000</v>
      </c>
      <c r="H44" s="142"/>
      <c r="I44" s="142"/>
      <c r="J44" s="142"/>
      <c r="K44" s="142"/>
    </row>
    <row r="45" spans="1:11" x14ac:dyDescent="0.3">
      <c r="A45" s="84" t="s">
        <v>513</v>
      </c>
      <c r="B45" s="144"/>
      <c r="C45" s="89" t="s">
        <v>766</v>
      </c>
      <c r="D45" s="142">
        <f t="shared" si="1"/>
        <v>250000</v>
      </c>
      <c r="E45" s="142"/>
      <c r="F45" s="142"/>
      <c r="G45" s="142">
        <v>250000</v>
      </c>
      <c r="H45" s="142"/>
      <c r="I45" s="142"/>
      <c r="J45" s="142"/>
      <c r="K45" s="142"/>
    </row>
    <row r="46" spans="1:11" x14ac:dyDescent="0.3">
      <c r="A46" s="84" t="s">
        <v>514</v>
      </c>
      <c r="B46" s="144"/>
      <c r="C46" s="89" t="s">
        <v>767</v>
      </c>
      <c r="D46" s="142">
        <f t="shared" si="1"/>
        <v>175800</v>
      </c>
      <c r="E46" s="142"/>
      <c r="F46" s="142"/>
      <c r="G46" s="142">
        <v>175800</v>
      </c>
      <c r="H46" s="142"/>
      <c r="I46" s="142"/>
      <c r="J46" s="142"/>
      <c r="K46" s="142"/>
    </row>
    <row r="47" spans="1:11" x14ac:dyDescent="0.3">
      <c r="A47" s="31" t="s">
        <v>123</v>
      </c>
      <c r="B47" s="78">
        <v>230</v>
      </c>
      <c r="C47" s="89"/>
      <c r="D47" s="142">
        <f t="shared" si="1"/>
        <v>3038357</v>
      </c>
      <c r="E47" s="142">
        <f>E48+E49</f>
        <v>3025120</v>
      </c>
      <c r="F47" s="142"/>
      <c r="G47" s="142"/>
      <c r="H47" s="142"/>
      <c r="I47" s="142"/>
      <c r="J47" s="142">
        <f>J49+J48</f>
        <v>13237</v>
      </c>
      <c r="K47" s="142"/>
    </row>
    <row r="48" spans="1:11" x14ac:dyDescent="0.3">
      <c r="A48" s="30" t="s">
        <v>504</v>
      </c>
      <c r="B48" s="78"/>
      <c r="C48" s="89" t="s">
        <v>493</v>
      </c>
      <c r="D48" s="142">
        <f t="shared" si="1"/>
        <v>3038357</v>
      </c>
      <c r="E48" s="142">
        <f>1873000+1152120</f>
        <v>3025120</v>
      </c>
      <c r="F48" s="142"/>
      <c r="G48" s="142"/>
      <c r="H48" s="142"/>
      <c r="I48" s="142"/>
      <c r="J48" s="142">
        <v>13237</v>
      </c>
      <c r="K48" s="142"/>
    </row>
    <row r="49" spans="1:11" x14ac:dyDescent="0.3">
      <c r="A49" s="84" t="s">
        <v>683</v>
      </c>
      <c r="B49" s="78"/>
      <c r="C49" s="89" t="s">
        <v>494</v>
      </c>
      <c r="D49" s="142">
        <f t="shared" si="1"/>
        <v>0</v>
      </c>
      <c r="E49" s="142"/>
      <c r="F49" s="142"/>
      <c r="G49" s="142"/>
      <c r="H49" s="142"/>
      <c r="I49" s="142"/>
      <c r="J49" s="142"/>
      <c r="K49" s="142"/>
    </row>
    <row r="50" spans="1:11" x14ac:dyDescent="0.3">
      <c r="A50" s="31" t="s">
        <v>124</v>
      </c>
      <c r="B50" s="78">
        <v>240</v>
      </c>
      <c r="C50" s="89"/>
      <c r="D50" s="142"/>
      <c r="E50" s="142"/>
      <c r="F50" s="142"/>
      <c r="G50" s="142"/>
      <c r="H50" s="142"/>
      <c r="I50" s="142"/>
      <c r="J50" s="142"/>
      <c r="K50" s="142"/>
    </row>
    <row r="51" spans="1:11" ht="26.4" x14ac:dyDescent="0.3">
      <c r="A51" s="31" t="s">
        <v>125</v>
      </c>
      <c r="B51" s="169">
        <v>250</v>
      </c>
      <c r="C51" s="89"/>
      <c r="D51" s="142">
        <f>D52+D65+D53+D54+D55</f>
        <v>2791587</v>
      </c>
      <c r="E51" s="142">
        <f>E52+E53</f>
        <v>95980</v>
      </c>
      <c r="F51" s="142"/>
      <c r="G51" s="142">
        <f>G55</f>
        <v>2675607</v>
      </c>
      <c r="H51" s="142"/>
      <c r="I51" s="142"/>
      <c r="J51" s="142">
        <f>J52+J54</f>
        <v>20000</v>
      </c>
      <c r="K51" s="142">
        <f>K54</f>
        <v>0</v>
      </c>
    </row>
    <row r="52" spans="1:11" ht="16.2" customHeight="1" x14ac:dyDescent="0.3">
      <c r="A52" s="31" t="s">
        <v>658</v>
      </c>
      <c r="B52" s="169"/>
      <c r="C52" s="89" t="s">
        <v>657</v>
      </c>
      <c r="D52" s="142">
        <f>E52+J52</f>
        <v>42480</v>
      </c>
      <c r="E52" s="142">
        <v>22480</v>
      </c>
      <c r="F52" s="142"/>
      <c r="G52" s="142"/>
      <c r="H52" s="142"/>
      <c r="I52" s="142"/>
      <c r="J52" s="142">
        <v>20000</v>
      </c>
      <c r="K52" s="142"/>
    </row>
    <row r="53" spans="1:11" ht="15" customHeight="1" x14ac:dyDescent="0.3">
      <c r="A53" s="31" t="s">
        <v>659</v>
      </c>
      <c r="B53" s="169"/>
      <c r="C53" s="89" t="s">
        <v>494</v>
      </c>
      <c r="D53" s="142">
        <f>E53</f>
        <v>73500</v>
      </c>
      <c r="E53" s="142">
        <f>70000+3500</f>
        <v>73500</v>
      </c>
      <c r="F53" s="142"/>
      <c r="G53" s="142"/>
      <c r="H53" s="142"/>
      <c r="I53" s="142"/>
      <c r="J53" s="142"/>
      <c r="K53" s="142"/>
    </row>
    <row r="54" spans="1:11" x14ac:dyDescent="0.3">
      <c r="A54" s="31" t="s">
        <v>656</v>
      </c>
      <c r="B54" s="193"/>
      <c r="C54" s="89" t="s">
        <v>510</v>
      </c>
      <c r="D54" s="142">
        <f>E54+G54+J54</f>
        <v>0</v>
      </c>
      <c r="E54" s="142"/>
      <c r="F54" s="142"/>
      <c r="G54" s="142"/>
      <c r="H54" s="142"/>
      <c r="I54" s="142"/>
      <c r="J54" s="142"/>
      <c r="K54" s="142"/>
    </row>
    <row r="55" spans="1:11" x14ac:dyDescent="0.3">
      <c r="A55" s="31" t="s">
        <v>656</v>
      </c>
      <c r="B55" s="183"/>
      <c r="C55" s="89" t="s">
        <v>768</v>
      </c>
      <c r="D55" s="142">
        <f>E55+G55+J55</f>
        <v>2675607</v>
      </c>
      <c r="E55" s="142"/>
      <c r="F55" s="142"/>
      <c r="G55" s="142">
        <v>2675607</v>
      </c>
      <c r="H55" s="142"/>
      <c r="I55" s="142"/>
      <c r="J55" s="142"/>
      <c r="K55" s="142"/>
    </row>
    <row r="56" spans="1:11" ht="29.4" customHeight="1" x14ac:dyDescent="0.3">
      <c r="A56" s="31" t="s">
        <v>126</v>
      </c>
      <c r="B56" s="78">
        <v>260</v>
      </c>
      <c r="C56" s="89"/>
      <c r="D56" s="142">
        <f>D57+D58+D59+D60+D61+D64+D66+D68+D67+D69+D70+D65+D62+D63</f>
        <v>18884747.920000002</v>
      </c>
      <c r="E56" s="142">
        <f>E57+E58+E59+E61+E64+E66+E68</f>
        <v>12533484.920000002</v>
      </c>
      <c r="F56" s="142"/>
      <c r="G56" s="142">
        <f>G62+G69+G70</f>
        <v>4829700</v>
      </c>
      <c r="H56" s="142"/>
      <c r="I56" s="142"/>
      <c r="J56" s="142">
        <f>J59+J63+J64+J65+J66+J68+J70</f>
        <v>1521563</v>
      </c>
      <c r="K56" s="142"/>
    </row>
    <row r="57" spans="1:11" x14ac:dyDescent="0.3">
      <c r="A57" s="31" t="s">
        <v>234</v>
      </c>
      <c r="B57" s="78"/>
      <c r="C57" s="89" t="s">
        <v>495</v>
      </c>
      <c r="D57" s="142">
        <f t="shared" ref="D57:D64" si="2">E57+G57+J57</f>
        <v>140000</v>
      </c>
      <c r="E57" s="142">
        <v>140000</v>
      </c>
      <c r="F57" s="142"/>
      <c r="G57" s="142"/>
      <c r="H57" s="142"/>
      <c r="I57" s="142"/>
      <c r="J57" s="142"/>
      <c r="K57" s="142"/>
    </row>
    <row r="58" spans="1:11" x14ac:dyDescent="0.3">
      <c r="A58" s="31" t="s">
        <v>235</v>
      </c>
      <c r="B58" s="78"/>
      <c r="C58" s="89" t="s">
        <v>496</v>
      </c>
      <c r="D58" s="142">
        <f t="shared" si="2"/>
        <v>25000</v>
      </c>
      <c r="E58" s="142">
        <v>25000</v>
      </c>
      <c r="F58" s="142"/>
      <c r="G58" s="142"/>
      <c r="H58" s="142"/>
      <c r="I58" s="142"/>
      <c r="J58" s="142"/>
      <c r="K58" s="142"/>
    </row>
    <row r="59" spans="1:11" x14ac:dyDescent="0.3">
      <c r="A59" s="31" t="s">
        <v>236</v>
      </c>
      <c r="B59" s="78"/>
      <c r="C59" s="89" t="s">
        <v>497</v>
      </c>
      <c r="D59" s="142">
        <f t="shared" si="2"/>
        <v>8191926.7300000004</v>
      </c>
      <c r="E59" s="142">
        <v>7878936</v>
      </c>
      <c r="F59" s="142"/>
      <c r="G59" s="142"/>
      <c r="H59" s="142"/>
      <c r="I59" s="142"/>
      <c r="J59" s="142">
        <v>312990.73</v>
      </c>
      <c r="K59" s="142"/>
    </row>
    <row r="60" spans="1:11" x14ac:dyDescent="0.3">
      <c r="A60" s="31" t="s">
        <v>237</v>
      </c>
      <c r="B60" s="78"/>
      <c r="C60" s="89" t="s">
        <v>498</v>
      </c>
      <c r="D60" s="142">
        <f t="shared" si="2"/>
        <v>0</v>
      </c>
      <c r="E60" s="142">
        <v>0</v>
      </c>
      <c r="F60" s="142"/>
      <c r="G60" s="142"/>
      <c r="H60" s="142"/>
      <c r="I60" s="142"/>
      <c r="J60" s="142"/>
      <c r="K60" s="142"/>
    </row>
    <row r="61" spans="1:11" x14ac:dyDescent="0.3">
      <c r="A61" s="31" t="s">
        <v>238</v>
      </c>
      <c r="B61" s="78"/>
      <c r="C61" s="89" t="s">
        <v>499</v>
      </c>
      <c r="D61" s="142">
        <f t="shared" si="2"/>
        <v>1372988.51</v>
      </c>
      <c r="E61" s="142">
        <f>503952.48+869036.03</f>
        <v>1372988.51</v>
      </c>
      <c r="F61" s="142"/>
      <c r="G61" s="142"/>
      <c r="H61" s="142"/>
      <c r="I61" s="142"/>
      <c r="J61" s="142"/>
      <c r="K61" s="142"/>
    </row>
    <row r="62" spans="1:11" x14ac:dyDescent="0.3">
      <c r="A62" s="31" t="s">
        <v>238</v>
      </c>
      <c r="B62" s="193"/>
      <c r="C62" s="89" t="s">
        <v>769</v>
      </c>
      <c r="D62" s="142">
        <f t="shared" si="2"/>
        <v>2820193</v>
      </c>
      <c r="E62" s="142"/>
      <c r="F62" s="142"/>
      <c r="G62" s="142">
        <v>2820193</v>
      </c>
      <c r="H62" s="142"/>
      <c r="I62" s="142"/>
      <c r="J62" s="142"/>
      <c r="K62" s="142"/>
    </row>
    <row r="63" spans="1:11" x14ac:dyDescent="0.3">
      <c r="A63" s="31" t="s">
        <v>238</v>
      </c>
      <c r="B63" s="193"/>
      <c r="C63" s="89" t="s">
        <v>499</v>
      </c>
      <c r="D63" s="142">
        <f t="shared" si="2"/>
        <v>753572.27</v>
      </c>
      <c r="E63" s="142"/>
      <c r="F63" s="142"/>
      <c r="G63" s="142"/>
      <c r="H63" s="142"/>
      <c r="I63" s="142"/>
      <c r="J63" s="142">
        <f>550000+203572.27</f>
        <v>753572.27</v>
      </c>
      <c r="K63" s="142"/>
    </row>
    <row r="64" spans="1:11" x14ac:dyDescent="0.3">
      <c r="A64" s="31" t="s">
        <v>239</v>
      </c>
      <c r="B64" s="78"/>
      <c r="C64" s="89" t="s">
        <v>500</v>
      </c>
      <c r="D64" s="142">
        <f t="shared" si="2"/>
        <v>1736490.07</v>
      </c>
      <c r="E64" s="142">
        <f>1593490.06-56999.99</f>
        <v>1536490.07</v>
      </c>
      <c r="F64" s="142"/>
      <c r="G64" s="142"/>
      <c r="H64" s="142"/>
      <c r="I64" s="142"/>
      <c r="J64" s="142">
        <v>200000</v>
      </c>
      <c r="K64" s="142"/>
    </row>
    <row r="65" spans="1:11" x14ac:dyDescent="0.3">
      <c r="A65" s="31" t="s">
        <v>681</v>
      </c>
      <c r="B65" s="183"/>
      <c r="C65" s="89" t="s">
        <v>682</v>
      </c>
      <c r="D65" s="142">
        <f>J65</f>
        <v>0</v>
      </c>
      <c r="E65" s="142"/>
      <c r="F65" s="142"/>
      <c r="G65" s="142"/>
      <c r="H65" s="142"/>
      <c r="I65" s="142"/>
      <c r="J65" s="142">
        <v>0</v>
      </c>
      <c r="K65" s="142"/>
    </row>
    <row r="66" spans="1:11" x14ac:dyDescent="0.3">
      <c r="A66" s="31" t="s">
        <v>240</v>
      </c>
      <c r="B66" s="78"/>
      <c r="C66" s="89" t="s">
        <v>501</v>
      </c>
      <c r="D66" s="142">
        <f>E66+G66+J66</f>
        <v>773442.3</v>
      </c>
      <c r="E66" s="142">
        <v>673442.3</v>
      </c>
      <c r="F66" s="142"/>
      <c r="G66" s="142"/>
      <c r="H66" s="142"/>
      <c r="I66" s="142"/>
      <c r="J66" s="142">
        <v>100000</v>
      </c>
      <c r="K66" s="142"/>
    </row>
    <row r="67" spans="1:11" ht="26.25" customHeight="1" x14ac:dyDescent="0.3">
      <c r="A67" s="31" t="s">
        <v>241</v>
      </c>
      <c r="B67" s="78"/>
      <c r="C67" s="89" t="s">
        <v>503</v>
      </c>
      <c r="D67" s="142">
        <v>0</v>
      </c>
      <c r="E67" s="142"/>
      <c r="F67" s="142"/>
      <c r="G67" s="142"/>
      <c r="H67" s="142"/>
      <c r="I67" s="142"/>
      <c r="J67" s="142"/>
      <c r="K67" s="142"/>
    </row>
    <row r="68" spans="1:11" x14ac:dyDescent="0.3">
      <c r="A68" s="31" t="s">
        <v>242</v>
      </c>
      <c r="B68" s="144"/>
      <c r="C68" s="89" t="s">
        <v>502</v>
      </c>
      <c r="D68" s="142">
        <f>E68+G68+J68</f>
        <v>1061628.04</v>
      </c>
      <c r="E68" s="142">
        <f>726628.04+180000</f>
        <v>906628.04</v>
      </c>
      <c r="F68" s="142"/>
      <c r="G68" s="142"/>
      <c r="H68" s="142"/>
      <c r="I68" s="142"/>
      <c r="J68" s="142">
        <v>155000</v>
      </c>
      <c r="K68" s="142"/>
    </row>
    <row r="69" spans="1:11" x14ac:dyDescent="0.3">
      <c r="A69" s="31" t="s">
        <v>512</v>
      </c>
      <c r="B69" s="144"/>
      <c r="C69" s="89" t="s">
        <v>770</v>
      </c>
      <c r="D69" s="142">
        <f>E69+G69+J69</f>
        <v>947655</v>
      </c>
      <c r="E69" s="142"/>
      <c r="F69" s="142"/>
      <c r="G69" s="142">
        <v>947655</v>
      </c>
      <c r="H69" s="142"/>
      <c r="I69" s="142"/>
      <c r="J69" s="142"/>
      <c r="K69" s="142"/>
    </row>
    <row r="70" spans="1:11" x14ac:dyDescent="0.3">
      <c r="A70" s="31" t="s">
        <v>511</v>
      </c>
      <c r="B70" s="78"/>
      <c r="C70" s="89" t="s">
        <v>771</v>
      </c>
      <c r="D70" s="142">
        <f>E70+G70+J70</f>
        <v>1061852</v>
      </c>
      <c r="E70" s="142"/>
      <c r="F70" s="142"/>
      <c r="G70" s="142">
        <v>1061852</v>
      </c>
      <c r="H70" s="142"/>
      <c r="I70" s="142"/>
      <c r="J70" s="142">
        <v>0</v>
      </c>
      <c r="K70" s="142"/>
    </row>
    <row r="71" spans="1:11" x14ac:dyDescent="0.3">
      <c r="A71" s="81" t="s">
        <v>9</v>
      </c>
      <c r="B71" s="82">
        <v>300</v>
      </c>
      <c r="C71" s="82" t="s">
        <v>7</v>
      </c>
      <c r="D71" s="142"/>
      <c r="E71" s="146"/>
      <c r="F71" s="146"/>
      <c r="G71" s="146"/>
      <c r="H71" s="146"/>
      <c r="I71" s="146"/>
      <c r="J71" s="146"/>
      <c r="K71" s="146"/>
    </row>
    <row r="72" spans="1:11" ht="14.25" customHeight="1" x14ac:dyDescent="0.3">
      <c r="A72" s="30" t="s">
        <v>8</v>
      </c>
      <c r="B72" s="78"/>
      <c r="C72" s="78"/>
      <c r="D72" s="142"/>
      <c r="E72" s="142"/>
      <c r="F72" s="142"/>
      <c r="G72" s="142"/>
      <c r="H72" s="142"/>
      <c r="I72" s="142"/>
      <c r="J72" s="142"/>
      <c r="K72" s="142"/>
    </row>
    <row r="73" spans="1:11" x14ac:dyDescent="0.3">
      <c r="A73" s="31" t="s">
        <v>127</v>
      </c>
      <c r="B73" s="78">
        <v>310</v>
      </c>
      <c r="C73" s="78"/>
      <c r="D73" s="142"/>
      <c r="E73" s="142"/>
      <c r="F73" s="142"/>
      <c r="G73" s="142"/>
      <c r="H73" s="142"/>
      <c r="I73" s="142"/>
      <c r="J73" s="142"/>
      <c r="K73" s="142"/>
    </row>
    <row r="74" spans="1:11" x14ac:dyDescent="0.3">
      <c r="A74" s="31" t="s">
        <v>128</v>
      </c>
      <c r="B74" s="78">
        <v>320</v>
      </c>
      <c r="C74" s="78"/>
      <c r="D74" s="142"/>
      <c r="E74" s="142"/>
      <c r="F74" s="142"/>
      <c r="G74" s="142"/>
      <c r="H74" s="142"/>
      <c r="I74" s="142"/>
      <c r="J74" s="142"/>
      <c r="K74" s="142"/>
    </row>
    <row r="75" spans="1:11" x14ac:dyDescent="0.3">
      <c r="A75" s="81" t="s">
        <v>10</v>
      </c>
      <c r="B75" s="82">
        <v>400</v>
      </c>
      <c r="C75" s="82"/>
      <c r="D75" s="142"/>
      <c r="E75" s="146"/>
      <c r="F75" s="146"/>
      <c r="G75" s="146"/>
      <c r="H75" s="146"/>
      <c r="I75" s="146"/>
      <c r="J75" s="146"/>
      <c r="K75" s="146"/>
    </row>
    <row r="76" spans="1:11" ht="14.25" customHeight="1" x14ac:dyDescent="0.3">
      <c r="A76" s="30" t="s">
        <v>8</v>
      </c>
      <c r="B76" s="78"/>
      <c r="C76" s="78"/>
      <c r="D76" s="142"/>
      <c r="E76" s="142"/>
      <c r="F76" s="142"/>
      <c r="G76" s="142"/>
      <c r="H76" s="142"/>
      <c r="I76" s="142"/>
      <c r="J76" s="142"/>
      <c r="K76" s="142"/>
    </row>
    <row r="77" spans="1:11" x14ac:dyDescent="0.3">
      <c r="A77" s="31" t="s">
        <v>129</v>
      </c>
      <c r="B77" s="78">
        <v>410</v>
      </c>
      <c r="C77" s="78"/>
      <c r="D77" s="142"/>
      <c r="E77" s="142"/>
      <c r="F77" s="142"/>
      <c r="G77" s="142"/>
      <c r="H77" s="142"/>
      <c r="I77" s="142"/>
      <c r="J77" s="142"/>
      <c r="K77" s="142"/>
    </row>
    <row r="78" spans="1:11" x14ac:dyDescent="0.3">
      <c r="A78" s="31" t="s">
        <v>130</v>
      </c>
      <c r="B78" s="78">
        <v>420</v>
      </c>
      <c r="C78" s="78"/>
      <c r="D78" s="142"/>
      <c r="E78" s="142"/>
      <c r="F78" s="142"/>
      <c r="G78" s="142"/>
      <c r="H78" s="142"/>
      <c r="I78" s="142"/>
      <c r="J78" s="142"/>
      <c r="K78" s="142"/>
    </row>
    <row r="79" spans="1:11" x14ac:dyDescent="0.3">
      <c r="A79" s="85" t="s">
        <v>11</v>
      </c>
      <c r="B79" s="82">
        <v>500</v>
      </c>
      <c r="C79" s="82" t="s">
        <v>7</v>
      </c>
      <c r="D79" s="142"/>
      <c r="E79" s="146">
        <v>0</v>
      </c>
      <c r="F79" s="146"/>
      <c r="G79" s="146">
        <v>0</v>
      </c>
      <c r="H79" s="146"/>
      <c r="I79" s="146"/>
      <c r="J79" s="146">
        <v>0</v>
      </c>
      <c r="K79" s="146"/>
    </row>
    <row r="80" spans="1:11" x14ac:dyDescent="0.3">
      <c r="A80" s="85" t="s">
        <v>12</v>
      </c>
      <c r="B80" s="82">
        <v>600</v>
      </c>
      <c r="C80" s="82" t="s">
        <v>7</v>
      </c>
      <c r="D80" s="142"/>
      <c r="E80" s="146">
        <f>E9-E36-E37-E39-E42-E48-E49-E57-E58-E59-E60-E61-E64-E66-E67-E70-E68-E51-E38</f>
        <v>-1.862645149230957E-9</v>
      </c>
      <c r="F80" s="146"/>
      <c r="G80" s="146">
        <f>G9-G39-G40-G43-G45-G46-G65-G61-G69-G70-G55-G44-G62</f>
        <v>0</v>
      </c>
      <c r="H80" s="146"/>
      <c r="I80" s="146"/>
      <c r="J80" s="146">
        <f>J9-J36-J37-J43-J47-J52-J55-J59-J61-J64-J65-J66-J68-J70-J54-J63</f>
        <v>0</v>
      </c>
      <c r="K80" s="146"/>
    </row>
    <row r="81" spans="1:11" ht="33" customHeight="1" x14ac:dyDescent="0.3">
      <c r="A81" s="322" t="s">
        <v>368</v>
      </c>
      <c r="B81" s="322"/>
      <c r="C81" s="322"/>
      <c r="D81" s="322"/>
      <c r="E81" s="322"/>
      <c r="F81" s="322"/>
      <c r="G81" s="322"/>
      <c r="H81" s="322"/>
      <c r="I81" s="322"/>
      <c r="J81" s="322"/>
      <c r="K81" s="322"/>
    </row>
    <row r="82" spans="1:11" x14ac:dyDescent="0.3">
      <c r="A82" s="2"/>
      <c r="B82" s="19"/>
      <c r="C82" s="19"/>
      <c r="D82" s="87"/>
      <c r="E82" s="87"/>
      <c r="F82" s="87"/>
      <c r="G82" s="87"/>
      <c r="H82" s="87"/>
      <c r="I82" s="87"/>
      <c r="J82" s="87"/>
      <c r="K82" s="19"/>
    </row>
    <row r="83" spans="1:11" x14ac:dyDescent="0.3">
      <c r="A83" s="2"/>
      <c r="B83" s="19"/>
      <c r="C83" s="19"/>
      <c r="D83" s="87"/>
      <c r="E83" s="87"/>
      <c r="F83" s="87"/>
      <c r="G83" s="87"/>
      <c r="H83" s="87"/>
      <c r="I83" s="87"/>
      <c r="J83" s="87"/>
      <c r="K83" s="19"/>
    </row>
    <row r="84" spans="1:11" x14ac:dyDescent="0.3">
      <c r="A84" s="2"/>
      <c r="B84" s="19"/>
      <c r="C84" s="19"/>
      <c r="D84" s="87"/>
      <c r="E84" s="87"/>
      <c r="F84" s="87"/>
      <c r="G84" s="87"/>
      <c r="H84" s="87"/>
      <c r="I84" s="87"/>
      <c r="J84" s="87"/>
      <c r="K84" s="19"/>
    </row>
    <row r="85" spans="1:11" x14ac:dyDescent="0.3">
      <c r="A85" s="2"/>
      <c r="B85" s="19"/>
      <c r="C85" s="19"/>
      <c r="D85" s="87"/>
      <c r="E85" s="87"/>
      <c r="F85" s="87"/>
      <c r="G85" s="87"/>
      <c r="H85" s="87"/>
      <c r="I85" s="87"/>
      <c r="J85" s="87"/>
      <c r="K85" s="19"/>
    </row>
    <row r="86" spans="1:11" x14ac:dyDescent="0.3">
      <c r="A86" s="2"/>
      <c r="B86" s="19"/>
      <c r="C86" s="19"/>
      <c r="D86" s="87"/>
      <c r="E86" s="87"/>
      <c r="F86" s="87"/>
      <c r="G86" s="87"/>
      <c r="H86" s="87"/>
      <c r="I86" s="87"/>
      <c r="J86" s="87"/>
      <c r="K86" s="19"/>
    </row>
    <row r="87" spans="1:11" x14ac:dyDescent="0.3">
      <c r="A87" s="19"/>
      <c r="B87" s="19"/>
      <c r="C87" s="19"/>
      <c r="D87" s="87"/>
      <c r="E87" s="87"/>
      <c r="F87" s="87"/>
      <c r="G87" s="87"/>
      <c r="H87" s="87"/>
      <c r="I87" s="87"/>
      <c r="J87" s="87"/>
      <c r="K87" s="19"/>
    </row>
    <row r="88" spans="1:11" x14ac:dyDescent="0.3">
      <c r="A88" s="19"/>
      <c r="B88" s="19"/>
      <c r="C88" s="19"/>
      <c r="D88" s="87"/>
      <c r="E88" s="87"/>
      <c r="F88" s="87"/>
      <c r="G88" s="87"/>
      <c r="H88" s="87"/>
      <c r="I88" s="87"/>
      <c r="J88" s="87"/>
      <c r="K88" s="19"/>
    </row>
    <row r="89" spans="1:11" x14ac:dyDescent="0.3">
      <c r="A89" s="19"/>
      <c r="B89" s="19"/>
      <c r="C89" s="19"/>
      <c r="D89" s="87"/>
      <c r="E89" s="87"/>
      <c r="F89" s="87"/>
      <c r="G89" s="87"/>
      <c r="H89" s="87"/>
      <c r="I89" s="87"/>
      <c r="J89" s="87"/>
      <c r="K89" s="19"/>
    </row>
    <row r="90" spans="1:11" x14ac:dyDescent="0.3">
      <c r="A90" s="19"/>
      <c r="B90" s="19"/>
      <c r="C90" s="19"/>
      <c r="D90" s="87"/>
      <c r="E90" s="87"/>
      <c r="F90" s="87"/>
      <c r="G90" s="87"/>
      <c r="H90" s="87"/>
      <c r="I90" s="87"/>
      <c r="J90" s="87"/>
      <c r="K90" s="19"/>
    </row>
    <row r="91" spans="1:11" x14ac:dyDescent="0.3">
      <c r="A91" s="19"/>
      <c r="B91" s="19"/>
      <c r="C91" s="19"/>
      <c r="D91" s="87"/>
      <c r="E91" s="87"/>
      <c r="F91" s="87"/>
      <c r="G91" s="87"/>
      <c r="H91" s="87"/>
      <c r="I91" s="87"/>
      <c r="J91" s="87"/>
      <c r="K91" s="19"/>
    </row>
    <row r="92" spans="1:11" x14ac:dyDescent="0.3">
      <c r="A92" s="19"/>
      <c r="B92" s="19"/>
      <c r="C92" s="19"/>
      <c r="D92" s="87"/>
      <c r="E92" s="87"/>
      <c r="F92" s="87"/>
      <c r="G92" s="87"/>
      <c r="H92" s="87"/>
      <c r="I92" s="87"/>
      <c r="J92" s="87"/>
      <c r="K92" s="19"/>
    </row>
    <row r="93" spans="1:11" x14ac:dyDescent="0.3">
      <c r="A93" s="19"/>
      <c r="B93" s="19"/>
      <c r="C93" s="19"/>
      <c r="D93" s="87"/>
      <c r="E93" s="87"/>
      <c r="F93" s="87"/>
      <c r="G93" s="87"/>
      <c r="H93" s="87"/>
      <c r="I93" s="87"/>
      <c r="J93" s="87"/>
      <c r="K93" s="19"/>
    </row>
    <row r="94" spans="1:11" x14ac:dyDescent="0.3">
      <c r="A94" s="19"/>
      <c r="B94" s="19"/>
      <c r="C94" s="19"/>
      <c r="D94" s="87"/>
      <c r="E94" s="87"/>
      <c r="F94" s="87"/>
      <c r="G94" s="87"/>
      <c r="H94" s="87"/>
      <c r="I94" s="87"/>
      <c r="J94" s="87"/>
      <c r="K94" s="19"/>
    </row>
    <row r="95" spans="1:11" x14ac:dyDescent="0.3">
      <c r="A95" s="19"/>
      <c r="B95" s="19"/>
      <c r="C95" s="19"/>
      <c r="D95" s="87"/>
      <c r="E95" s="87"/>
      <c r="F95" s="87"/>
      <c r="G95" s="87"/>
      <c r="H95" s="87"/>
      <c r="I95" s="87"/>
      <c r="J95" s="87"/>
      <c r="K95" s="19"/>
    </row>
    <row r="96" spans="1:11" x14ac:dyDescent="0.3">
      <c r="A96" s="19"/>
      <c r="B96" s="19"/>
      <c r="C96" s="19"/>
      <c r="D96" s="87"/>
      <c r="E96" s="87"/>
      <c r="F96" s="87"/>
      <c r="G96" s="87"/>
      <c r="H96" s="87"/>
      <c r="I96" s="87"/>
      <c r="J96" s="87"/>
      <c r="K96" s="19"/>
    </row>
    <row r="97" spans="1:11" x14ac:dyDescent="0.3">
      <c r="A97" s="19"/>
      <c r="B97" s="19"/>
      <c r="C97" s="19"/>
      <c r="D97" s="87"/>
      <c r="E97" s="87"/>
      <c r="F97" s="87"/>
      <c r="G97" s="87"/>
      <c r="H97" s="87"/>
      <c r="I97" s="87"/>
      <c r="J97" s="87"/>
      <c r="K97" s="19"/>
    </row>
    <row r="98" spans="1:11" x14ac:dyDescent="0.3">
      <c r="A98" s="19"/>
      <c r="B98" s="19"/>
      <c r="C98" s="19"/>
      <c r="D98" s="87"/>
      <c r="E98" s="87"/>
      <c r="F98" s="87"/>
      <c r="G98" s="87"/>
      <c r="H98" s="87"/>
      <c r="I98" s="87"/>
      <c r="J98" s="87"/>
      <c r="K98" s="19"/>
    </row>
    <row r="99" spans="1:11" x14ac:dyDescent="0.3">
      <c r="A99" s="19"/>
      <c r="B99" s="19"/>
      <c r="C99" s="19"/>
      <c r="D99" s="87"/>
      <c r="E99" s="87"/>
      <c r="F99" s="87"/>
      <c r="G99" s="87"/>
      <c r="H99" s="87"/>
      <c r="I99" s="87"/>
      <c r="J99" s="87"/>
      <c r="K99" s="19"/>
    </row>
    <row r="100" spans="1:11" x14ac:dyDescent="0.3">
      <c r="A100" s="19"/>
      <c r="B100" s="19"/>
      <c r="C100" s="19"/>
      <c r="D100" s="87"/>
      <c r="E100" s="87"/>
      <c r="F100" s="87"/>
      <c r="G100" s="87"/>
      <c r="H100" s="87"/>
      <c r="I100" s="87"/>
      <c r="J100" s="87"/>
      <c r="K100" s="19"/>
    </row>
    <row r="101" spans="1:11" x14ac:dyDescent="0.3">
      <c r="A101" s="19"/>
      <c r="B101" s="19"/>
      <c r="C101" s="19"/>
      <c r="D101" s="87"/>
      <c r="E101" s="87"/>
      <c r="F101" s="87"/>
      <c r="G101" s="87"/>
      <c r="H101" s="87"/>
      <c r="I101" s="87"/>
      <c r="J101" s="87"/>
      <c r="K101" s="19"/>
    </row>
    <row r="102" spans="1:11" x14ac:dyDescent="0.3">
      <c r="A102" s="19"/>
      <c r="B102" s="19"/>
      <c r="C102" s="19"/>
      <c r="D102" s="87"/>
      <c r="E102" s="87"/>
      <c r="F102" s="87"/>
      <c r="G102" s="87"/>
      <c r="H102" s="87"/>
      <c r="I102" s="87"/>
      <c r="J102" s="87"/>
      <c r="K102" s="19"/>
    </row>
    <row r="103" spans="1:11" x14ac:dyDescent="0.3">
      <c r="A103" s="19"/>
      <c r="B103" s="19"/>
      <c r="C103" s="19"/>
      <c r="D103" s="87"/>
      <c r="E103" s="87"/>
      <c r="F103" s="87"/>
      <c r="G103" s="87"/>
      <c r="H103" s="87"/>
      <c r="I103" s="87"/>
      <c r="J103" s="87"/>
      <c r="K103" s="19"/>
    </row>
    <row r="104" spans="1:11" x14ac:dyDescent="0.3">
      <c r="A104" s="19"/>
      <c r="B104" s="19"/>
      <c r="C104" s="19"/>
      <c r="D104" s="87"/>
      <c r="E104" s="87"/>
      <c r="F104" s="87"/>
      <c r="G104" s="87"/>
      <c r="H104" s="87"/>
      <c r="I104" s="87"/>
      <c r="J104" s="87"/>
      <c r="K104" s="19"/>
    </row>
    <row r="105" spans="1:11" x14ac:dyDescent="0.3">
      <c r="A105" s="19"/>
      <c r="B105" s="19"/>
      <c r="C105" s="19"/>
      <c r="D105" s="87"/>
      <c r="E105" s="87"/>
      <c r="F105" s="87"/>
      <c r="G105" s="87"/>
      <c r="H105" s="87"/>
      <c r="I105" s="87"/>
      <c r="J105" s="87"/>
      <c r="K105" s="19"/>
    </row>
    <row r="106" spans="1:11" x14ac:dyDescent="0.3">
      <c r="A106" s="19"/>
      <c r="B106" s="19"/>
      <c r="C106" s="19"/>
      <c r="D106" s="87"/>
      <c r="E106" s="87"/>
      <c r="F106" s="87"/>
      <c r="G106" s="87"/>
      <c r="H106" s="87"/>
      <c r="I106" s="87"/>
      <c r="J106" s="87"/>
      <c r="K106" s="19"/>
    </row>
    <row r="107" spans="1:11" x14ac:dyDescent="0.3">
      <c r="A107" s="19"/>
      <c r="B107" s="19"/>
      <c r="C107" s="19"/>
      <c r="D107" s="87"/>
      <c r="E107" s="87"/>
      <c r="F107" s="87"/>
      <c r="G107" s="87"/>
      <c r="H107" s="87"/>
      <c r="I107" s="87"/>
      <c r="J107" s="87"/>
      <c r="K107" s="19"/>
    </row>
    <row r="108" spans="1:11" x14ac:dyDescent="0.3">
      <c r="A108" s="19"/>
      <c r="B108" s="19"/>
      <c r="C108" s="19"/>
      <c r="D108" s="87"/>
      <c r="E108" s="87"/>
      <c r="F108" s="87"/>
      <c r="G108" s="87"/>
      <c r="H108" s="87"/>
      <c r="I108" s="87"/>
      <c r="J108" s="87"/>
      <c r="K108" s="19"/>
    </row>
    <row r="109" spans="1:11" x14ac:dyDescent="0.3">
      <c r="A109" s="19"/>
      <c r="B109" s="19"/>
      <c r="C109" s="19"/>
      <c r="D109" s="87"/>
      <c r="E109" s="87"/>
      <c r="F109" s="87"/>
      <c r="G109" s="87"/>
      <c r="H109" s="87"/>
      <c r="I109" s="87"/>
      <c r="J109" s="87"/>
      <c r="K109" s="19"/>
    </row>
    <row r="110" spans="1:11" x14ac:dyDescent="0.3">
      <c r="A110" s="19"/>
      <c r="B110" s="19"/>
      <c r="C110" s="19"/>
      <c r="D110" s="87"/>
      <c r="E110" s="87"/>
      <c r="F110" s="87"/>
      <c r="G110" s="87"/>
      <c r="H110" s="87"/>
      <c r="I110" s="87"/>
      <c r="J110" s="87"/>
      <c r="K110" s="19"/>
    </row>
  </sheetData>
  <autoFilter ref="A8:K81"/>
  <mergeCells count="15">
    <mergeCell ref="A1:K1"/>
    <mergeCell ref="A2:K2"/>
    <mergeCell ref="A81:K81"/>
    <mergeCell ref="J6:K6"/>
    <mergeCell ref="A4:A7"/>
    <mergeCell ref="B4:B7"/>
    <mergeCell ref="C4:C7"/>
    <mergeCell ref="D5:D7"/>
    <mergeCell ref="E6:E7"/>
    <mergeCell ref="G6:G7"/>
    <mergeCell ref="H6:H7"/>
    <mergeCell ref="I6:I7"/>
    <mergeCell ref="D4:K4"/>
    <mergeCell ref="E5:K5"/>
    <mergeCell ref="F6:F7"/>
  </mergeCells>
  <pageMargins left="0" right="0" top="0.51181102362204722" bottom="0.43307086614173229" header="0.31496062992125984" footer="0.31496062992125984"/>
  <pageSetup paperSize="9" scale="74" fitToHeight="2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view="pageBreakPreview" zoomScaleNormal="100" zoomScaleSheetLayoutView="100" workbookViewId="0">
      <selection activeCell="F7" sqref="F7"/>
    </sheetView>
  </sheetViews>
  <sheetFormatPr defaultColWidth="9.109375" defaultRowHeight="13.2" x14ac:dyDescent="0.3"/>
  <cols>
    <col min="1" max="1" width="36" style="19" customWidth="1"/>
    <col min="2" max="2" width="6.44140625" style="19" customWidth="1"/>
    <col min="3" max="3" width="8.33203125" style="19" customWidth="1"/>
    <col min="4" max="12" width="11.44140625" style="19" customWidth="1"/>
    <col min="13" max="16384" width="9.109375" style="19"/>
  </cols>
  <sheetData>
    <row r="1" spans="1:12" ht="21" customHeight="1" x14ac:dyDescent="0.3">
      <c r="A1" s="321" t="s">
        <v>204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</row>
    <row r="2" spans="1:12" ht="18.899999999999999" customHeight="1" x14ac:dyDescent="0.3">
      <c r="A2" s="321" t="s">
        <v>780</v>
      </c>
      <c r="B2" s="321"/>
      <c r="C2" s="321"/>
      <c r="D2" s="321"/>
      <c r="E2" s="321"/>
      <c r="F2" s="321"/>
      <c r="G2" s="321"/>
      <c r="H2" s="321"/>
      <c r="I2" s="321"/>
      <c r="J2" s="321"/>
      <c r="K2" s="321"/>
      <c r="L2" s="321"/>
    </row>
    <row r="3" spans="1:12" ht="7.5" customHeight="1" x14ac:dyDescent="0.3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9.5" customHeight="1" x14ac:dyDescent="0.3">
      <c r="A4" s="325" t="s">
        <v>0</v>
      </c>
      <c r="B4" s="325" t="s">
        <v>1</v>
      </c>
      <c r="C4" s="325" t="s">
        <v>13</v>
      </c>
      <c r="D4" s="339" t="s">
        <v>14</v>
      </c>
      <c r="E4" s="340"/>
      <c r="F4" s="340"/>
      <c r="G4" s="340"/>
      <c r="H4" s="340"/>
      <c r="I4" s="340"/>
      <c r="J4" s="340"/>
      <c r="K4" s="340"/>
      <c r="L4" s="341"/>
    </row>
    <row r="5" spans="1:12" x14ac:dyDescent="0.3">
      <c r="A5" s="325"/>
      <c r="B5" s="325"/>
      <c r="C5" s="325"/>
      <c r="D5" s="332" t="s">
        <v>134</v>
      </c>
      <c r="E5" s="333"/>
      <c r="F5" s="334"/>
      <c r="G5" s="342" t="s">
        <v>4</v>
      </c>
      <c r="H5" s="343"/>
      <c r="I5" s="343"/>
      <c r="J5" s="343"/>
      <c r="K5" s="343"/>
      <c r="L5" s="344"/>
    </row>
    <row r="6" spans="1:12" ht="84.75" customHeight="1" x14ac:dyDescent="0.3">
      <c r="A6" s="325"/>
      <c r="B6" s="325"/>
      <c r="C6" s="325"/>
      <c r="D6" s="335"/>
      <c r="E6" s="336"/>
      <c r="F6" s="337"/>
      <c r="G6" s="339" t="s">
        <v>15</v>
      </c>
      <c r="H6" s="340"/>
      <c r="I6" s="341"/>
      <c r="J6" s="339" t="s">
        <v>16</v>
      </c>
      <c r="K6" s="340"/>
      <c r="L6" s="341"/>
    </row>
    <row r="7" spans="1:12" ht="52.8" x14ac:dyDescent="0.3">
      <c r="A7" s="325"/>
      <c r="B7" s="325"/>
      <c r="C7" s="325"/>
      <c r="D7" s="24" t="s">
        <v>684</v>
      </c>
      <c r="E7" s="24" t="s">
        <v>685</v>
      </c>
      <c r="F7" s="24" t="s">
        <v>376</v>
      </c>
      <c r="G7" s="24" t="s">
        <v>133</v>
      </c>
      <c r="H7" s="24" t="s">
        <v>131</v>
      </c>
      <c r="I7" s="24" t="s">
        <v>132</v>
      </c>
      <c r="J7" s="24" t="s">
        <v>133</v>
      </c>
      <c r="K7" s="24" t="s">
        <v>131</v>
      </c>
      <c r="L7" s="24" t="s">
        <v>132</v>
      </c>
    </row>
    <row r="8" spans="1:12" x14ac:dyDescent="0.3">
      <c r="A8" s="23">
        <v>1</v>
      </c>
      <c r="B8" s="23">
        <v>2</v>
      </c>
      <c r="C8" s="23">
        <v>3</v>
      </c>
      <c r="D8" s="23">
        <v>4</v>
      </c>
      <c r="E8" s="23">
        <v>5</v>
      </c>
      <c r="F8" s="23">
        <v>6</v>
      </c>
      <c r="G8" s="23">
        <v>7</v>
      </c>
      <c r="H8" s="23">
        <v>8</v>
      </c>
      <c r="I8" s="23">
        <v>9</v>
      </c>
      <c r="J8" s="23">
        <v>10</v>
      </c>
      <c r="K8" s="23">
        <v>11</v>
      </c>
      <c r="L8" s="23">
        <v>12</v>
      </c>
    </row>
    <row r="9" spans="1:12" ht="26.4" x14ac:dyDescent="0.3">
      <c r="A9" s="81" t="s">
        <v>17</v>
      </c>
      <c r="B9" s="88" t="s">
        <v>18</v>
      </c>
      <c r="C9" s="88" t="s">
        <v>7</v>
      </c>
      <c r="D9" s="184"/>
      <c r="E9" s="184"/>
      <c r="F9" s="184"/>
      <c r="G9" s="184"/>
      <c r="H9" s="184"/>
      <c r="I9" s="184"/>
      <c r="J9" s="184"/>
      <c r="K9" s="184"/>
      <c r="L9" s="184"/>
    </row>
    <row r="10" spans="1:12" x14ac:dyDescent="0.3">
      <c r="A10" s="30" t="s">
        <v>4</v>
      </c>
      <c r="B10" s="89"/>
      <c r="C10" s="89"/>
      <c r="D10" s="185"/>
      <c r="E10" s="185"/>
      <c r="F10" s="185"/>
      <c r="G10" s="185"/>
      <c r="H10" s="185"/>
      <c r="I10" s="185"/>
      <c r="J10" s="185"/>
      <c r="K10" s="185"/>
      <c r="L10" s="185"/>
    </row>
    <row r="11" spans="1:12" ht="26.4" x14ac:dyDescent="0.3">
      <c r="A11" s="31" t="s">
        <v>135</v>
      </c>
      <c r="B11" s="89">
        <v>1001</v>
      </c>
      <c r="C11" s="89" t="s">
        <v>7</v>
      </c>
      <c r="D11" s="185"/>
      <c r="E11" s="185"/>
      <c r="F11" s="185"/>
      <c r="G11" s="185"/>
      <c r="H11" s="185"/>
      <c r="I11" s="185"/>
      <c r="J11" s="185"/>
      <c r="K11" s="185"/>
      <c r="L11" s="185"/>
    </row>
    <row r="12" spans="1:12" x14ac:dyDescent="0.3">
      <c r="A12" s="31"/>
      <c r="B12" s="89"/>
      <c r="C12" s="89"/>
      <c r="D12" s="185"/>
      <c r="E12" s="185"/>
      <c r="F12" s="185"/>
      <c r="G12" s="185"/>
      <c r="H12" s="185"/>
      <c r="I12" s="185"/>
      <c r="J12" s="185"/>
      <c r="K12" s="185"/>
      <c r="L12" s="185"/>
    </row>
    <row r="13" spans="1:12" ht="26.4" x14ac:dyDescent="0.3">
      <c r="A13" s="31" t="s">
        <v>19</v>
      </c>
      <c r="B13" s="89">
        <v>2001</v>
      </c>
      <c r="C13" s="89"/>
      <c r="D13" s="185"/>
      <c r="E13" s="185"/>
      <c r="F13" s="185"/>
      <c r="G13" s="185"/>
      <c r="H13" s="185"/>
      <c r="I13" s="185"/>
      <c r="J13" s="185"/>
      <c r="K13" s="185"/>
      <c r="L13" s="185"/>
    </row>
    <row r="14" spans="1:12" x14ac:dyDescent="0.3">
      <c r="A14" s="31"/>
      <c r="B14" s="89"/>
      <c r="C14" s="89"/>
      <c r="D14" s="185"/>
      <c r="E14" s="185"/>
      <c r="F14" s="185"/>
      <c r="G14" s="185"/>
      <c r="H14" s="185"/>
      <c r="I14" s="185"/>
      <c r="J14" s="185"/>
      <c r="K14" s="185"/>
      <c r="L14" s="185"/>
    </row>
    <row r="15" spans="1:12" ht="27" customHeight="1" x14ac:dyDescent="0.3">
      <c r="A15" s="338" t="s">
        <v>369</v>
      </c>
      <c r="B15" s="338"/>
      <c r="C15" s="338"/>
      <c r="D15" s="338"/>
      <c r="E15" s="338"/>
      <c r="F15" s="338"/>
      <c r="G15" s="338"/>
      <c r="H15" s="338"/>
      <c r="I15" s="338"/>
      <c r="J15" s="338"/>
      <c r="K15" s="338"/>
      <c r="L15" s="338"/>
    </row>
  </sheetData>
  <mergeCells count="11">
    <mergeCell ref="A1:L1"/>
    <mergeCell ref="A2:L2"/>
    <mergeCell ref="D5:F6"/>
    <mergeCell ref="A15:L15"/>
    <mergeCell ref="G6:I6"/>
    <mergeCell ref="J6:L6"/>
    <mergeCell ref="A4:A7"/>
    <mergeCell ref="B4:B7"/>
    <mergeCell ref="C4:C7"/>
    <mergeCell ref="D4:L4"/>
    <mergeCell ref="G5:L5"/>
  </mergeCells>
  <pageMargins left="0.6" right="0.43" top="0.47" bottom="0.74803149606299213" header="0.31496062992125984" footer="0.31496062992125984"/>
  <pageSetup paperSize="9" scale="88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view="pageBreakPreview" zoomScale="80" zoomScaleNormal="100" zoomScaleSheetLayoutView="80" workbookViewId="0">
      <selection activeCell="A3" sqref="A3:C3"/>
    </sheetView>
  </sheetViews>
  <sheetFormatPr defaultColWidth="9.109375" defaultRowHeight="13.2" x14ac:dyDescent="0.3"/>
  <cols>
    <col min="1" max="1" width="45" style="2" customWidth="1"/>
    <col min="2" max="2" width="12.109375" style="19" customWidth="1"/>
    <col min="3" max="3" width="31.6640625" style="19" customWidth="1"/>
    <col min="4" max="16384" width="9.109375" style="19"/>
  </cols>
  <sheetData>
    <row r="1" spans="1:3" ht="30.75" customHeight="1" x14ac:dyDescent="0.3">
      <c r="A1" s="321" t="s">
        <v>205</v>
      </c>
      <c r="B1" s="321"/>
      <c r="C1" s="321"/>
    </row>
    <row r="2" spans="1:3" x14ac:dyDescent="0.3">
      <c r="A2" s="345" t="s">
        <v>772</v>
      </c>
      <c r="B2" s="345"/>
      <c r="C2" s="345"/>
    </row>
    <row r="3" spans="1:3" x14ac:dyDescent="0.3">
      <c r="A3" s="345" t="s">
        <v>136</v>
      </c>
      <c r="B3" s="345"/>
      <c r="C3" s="345"/>
    </row>
    <row r="4" spans="1:3" x14ac:dyDescent="0.3">
      <c r="A4" s="26"/>
      <c r="B4" s="27"/>
      <c r="C4" s="27"/>
    </row>
    <row r="5" spans="1:3" ht="35.25" customHeight="1" x14ac:dyDescent="0.3">
      <c r="A5" s="22" t="s">
        <v>0</v>
      </c>
      <c r="B5" s="21" t="s">
        <v>1</v>
      </c>
      <c r="C5" s="22" t="s">
        <v>20</v>
      </c>
    </row>
    <row r="6" spans="1:3" x14ac:dyDescent="0.3">
      <c r="A6" s="84">
        <v>1</v>
      </c>
      <c r="B6" s="78">
        <v>2</v>
      </c>
      <c r="C6" s="78">
        <v>3</v>
      </c>
    </row>
    <row r="7" spans="1:3" x14ac:dyDescent="0.3">
      <c r="A7" s="31" t="s">
        <v>11</v>
      </c>
      <c r="B7" s="89" t="s">
        <v>21</v>
      </c>
      <c r="C7" s="142">
        <v>0</v>
      </c>
    </row>
    <row r="8" spans="1:3" x14ac:dyDescent="0.3">
      <c r="A8" s="31" t="s">
        <v>12</v>
      </c>
      <c r="B8" s="89" t="s">
        <v>23</v>
      </c>
      <c r="C8" s="142">
        <v>0</v>
      </c>
    </row>
    <row r="9" spans="1:3" x14ac:dyDescent="0.3">
      <c r="A9" s="31" t="s">
        <v>22</v>
      </c>
      <c r="B9" s="89" t="s">
        <v>24</v>
      </c>
      <c r="C9" s="142">
        <v>0</v>
      </c>
    </row>
    <row r="10" spans="1:3" x14ac:dyDescent="0.3">
      <c r="A10" s="31"/>
      <c r="B10" s="89"/>
      <c r="C10" s="142"/>
    </row>
    <row r="11" spans="1:3" x14ac:dyDescent="0.3">
      <c r="A11" s="31" t="s">
        <v>25</v>
      </c>
      <c r="B11" s="89" t="s">
        <v>26</v>
      </c>
      <c r="C11" s="142">
        <v>0</v>
      </c>
    </row>
    <row r="12" spans="1:3" x14ac:dyDescent="0.3">
      <c r="A12" s="31"/>
      <c r="B12" s="89"/>
      <c r="C12" s="142"/>
    </row>
    <row r="13" spans="1:3" x14ac:dyDescent="0.3">
      <c r="A13" s="86"/>
      <c r="B13" s="90"/>
      <c r="C13" s="87"/>
    </row>
    <row r="14" spans="1:3" x14ac:dyDescent="0.3">
      <c r="A14" s="86"/>
      <c r="B14" s="90"/>
      <c r="C14" s="87"/>
    </row>
    <row r="15" spans="1:3" ht="15" customHeight="1" x14ac:dyDescent="0.3">
      <c r="A15" s="346" t="s">
        <v>137</v>
      </c>
      <c r="B15" s="346"/>
      <c r="C15" s="346"/>
    </row>
    <row r="16" spans="1:3" x14ac:dyDescent="0.3">
      <c r="A16" s="86"/>
      <c r="B16" s="87"/>
      <c r="C16" s="87"/>
    </row>
    <row r="17" spans="1:3" ht="25.5" customHeight="1" x14ac:dyDescent="0.3">
      <c r="A17" s="85" t="s">
        <v>0</v>
      </c>
      <c r="B17" s="82" t="s">
        <v>1</v>
      </c>
      <c r="C17" s="85" t="s">
        <v>83</v>
      </c>
    </row>
    <row r="18" spans="1:3" x14ac:dyDescent="0.3">
      <c r="A18" s="84">
        <v>1</v>
      </c>
      <c r="B18" s="78">
        <v>2</v>
      </c>
      <c r="C18" s="78">
        <v>3</v>
      </c>
    </row>
    <row r="19" spans="1:3" ht="24.75" customHeight="1" x14ac:dyDescent="0.3">
      <c r="A19" s="31" t="s">
        <v>27</v>
      </c>
      <c r="B19" s="89" t="s">
        <v>21</v>
      </c>
      <c r="C19" s="142">
        <v>0</v>
      </c>
    </row>
    <row r="20" spans="1:3" ht="89.25" customHeight="1" x14ac:dyDescent="0.3">
      <c r="A20" s="31" t="s">
        <v>28</v>
      </c>
      <c r="B20" s="89" t="s">
        <v>23</v>
      </c>
      <c r="C20" s="142">
        <v>0</v>
      </c>
    </row>
    <row r="21" spans="1:3" ht="44.25" customHeight="1" x14ac:dyDescent="0.3">
      <c r="A21" s="31" t="s">
        <v>29</v>
      </c>
      <c r="B21" s="89" t="s">
        <v>24</v>
      </c>
      <c r="C21" s="142">
        <v>0</v>
      </c>
    </row>
    <row r="22" spans="1:3" ht="45.9" customHeight="1" x14ac:dyDescent="0.3">
      <c r="A22" s="338" t="s">
        <v>370</v>
      </c>
      <c r="B22" s="338"/>
      <c r="C22" s="338"/>
    </row>
  </sheetData>
  <mergeCells count="5">
    <mergeCell ref="A22:C22"/>
    <mergeCell ref="A1:C1"/>
    <mergeCell ref="A2:C2"/>
    <mergeCell ref="A3:C3"/>
    <mergeCell ref="A15:C15"/>
  </mergeCells>
  <pageMargins left="0.7" right="0.7" top="0.75" bottom="0.75" header="0.3" footer="0.3"/>
  <pageSetup paperSize="9" scale="98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C62"/>
  <sheetViews>
    <sheetView view="pageBreakPreview" topLeftCell="A31" zoomScale="90" zoomScaleNormal="100" zoomScaleSheetLayoutView="90" workbookViewId="0">
      <selection activeCell="B25" sqref="B25"/>
    </sheetView>
  </sheetViews>
  <sheetFormatPr defaultColWidth="9.109375" defaultRowHeight="13.2" x14ac:dyDescent="0.3"/>
  <cols>
    <col min="1" max="1" width="37.109375" style="19" customWidth="1"/>
    <col min="2" max="2" width="9.109375" style="19"/>
    <col min="3" max="6" width="13.88671875" style="19" customWidth="1"/>
    <col min="7" max="16384" width="9.109375" style="19"/>
  </cols>
  <sheetData>
    <row r="1" spans="1:107" x14ac:dyDescent="0.3">
      <c r="A1" s="347" t="s">
        <v>206</v>
      </c>
      <c r="B1" s="347"/>
      <c r="C1" s="347"/>
      <c r="D1" s="347"/>
      <c r="E1" s="347"/>
      <c r="F1" s="347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9"/>
      <c r="DA1" s="29"/>
      <c r="DB1" s="29"/>
      <c r="DC1" s="29"/>
    </row>
    <row r="2" spans="1:107" x14ac:dyDescent="0.3">
      <c r="A2" s="345" t="s">
        <v>780</v>
      </c>
      <c r="B2" s="345"/>
      <c r="C2" s="345"/>
      <c r="D2" s="345"/>
      <c r="E2" s="345"/>
      <c r="F2" s="345"/>
    </row>
    <row r="3" spans="1:107" ht="6" customHeight="1" x14ac:dyDescent="0.3">
      <c r="A3" s="28"/>
      <c r="B3" s="28"/>
      <c r="C3" s="28"/>
      <c r="D3" s="28"/>
      <c r="E3" s="28"/>
      <c r="F3" s="28"/>
    </row>
    <row r="4" spans="1:107" ht="52.8" customHeight="1" x14ac:dyDescent="0.3">
      <c r="A4" s="24" t="s">
        <v>0</v>
      </c>
      <c r="B4" s="24" t="s">
        <v>138</v>
      </c>
      <c r="C4" s="24" t="s">
        <v>802</v>
      </c>
      <c r="D4" s="24" t="s">
        <v>803</v>
      </c>
      <c r="E4" s="24" t="s">
        <v>804</v>
      </c>
      <c r="F4" s="24" t="s">
        <v>805</v>
      </c>
    </row>
    <row r="5" spans="1:107" x14ac:dyDescent="0.3">
      <c r="A5" s="32">
        <v>1</v>
      </c>
      <c r="B5" s="32">
        <v>2</v>
      </c>
      <c r="C5" s="32">
        <v>3</v>
      </c>
      <c r="D5" s="32">
        <v>4</v>
      </c>
      <c r="E5" s="32">
        <v>5</v>
      </c>
      <c r="F5" s="19">
        <v>6</v>
      </c>
    </row>
    <row r="6" spans="1:107" ht="20.399999999999999" x14ac:dyDescent="0.3">
      <c r="A6" s="188" t="s">
        <v>210</v>
      </c>
      <c r="B6" s="85" t="s">
        <v>7</v>
      </c>
      <c r="C6" s="85" t="s">
        <v>7</v>
      </c>
      <c r="D6" s="85" t="s">
        <v>7</v>
      </c>
      <c r="E6" s="85" t="s">
        <v>7</v>
      </c>
      <c r="F6" s="82" t="s">
        <v>7</v>
      </c>
    </row>
    <row r="7" spans="1:107" x14ac:dyDescent="0.3">
      <c r="A7" s="186" t="s">
        <v>144</v>
      </c>
      <c r="B7" s="84" t="s">
        <v>140</v>
      </c>
      <c r="C7" s="192">
        <v>24655</v>
      </c>
      <c r="D7" s="192">
        <f>D10+D12+D14</f>
        <v>25777.200000000001</v>
      </c>
      <c r="E7" s="192">
        <f>E10+E12+E14</f>
        <v>26935</v>
      </c>
      <c r="F7" s="192">
        <f>F10+F12+F14</f>
        <v>28163.200000000001</v>
      </c>
    </row>
    <row r="8" spans="1:107" ht="14.4" customHeight="1" x14ac:dyDescent="0.3">
      <c r="A8" s="187" t="s">
        <v>159</v>
      </c>
      <c r="B8" s="84" t="s">
        <v>140</v>
      </c>
      <c r="C8" s="84">
        <v>6321.7</v>
      </c>
      <c r="D8" s="84">
        <v>6574.6</v>
      </c>
      <c r="E8" s="84">
        <v>6837.6</v>
      </c>
      <c r="F8" s="84">
        <v>7111.1</v>
      </c>
    </row>
    <row r="9" spans="1:107" x14ac:dyDescent="0.3">
      <c r="A9" s="187" t="s">
        <v>4</v>
      </c>
      <c r="B9" s="84"/>
      <c r="C9" s="84"/>
      <c r="D9" s="84"/>
      <c r="E9" s="84"/>
      <c r="F9" s="84"/>
    </row>
    <row r="10" spans="1:107" ht="20.399999999999999" x14ac:dyDescent="0.3">
      <c r="A10" s="187" t="s">
        <v>207</v>
      </c>
      <c r="B10" s="84" t="s">
        <v>140</v>
      </c>
      <c r="C10" s="84">
        <v>3105.8</v>
      </c>
      <c r="D10" s="84">
        <v>3230</v>
      </c>
      <c r="E10" s="84">
        <v>3359.2</v>
      </c>
      <c r="F10" s="84">
        <v>3493.6</v>
      </c>
    </row>
    <row r="11" spans="1:107" ht="13.2" customHeight="1" x14ac:dyDescent="0.3">
      <c r="A11" s="187" t="s">
        <v>159</v>
      </c>
      <c r="B11" s="84" t="s">
        <v>140</v>
      </c>
      <c r="C11" s="84">
        <v>693.6</v>
      </c>
      <c r="D11" s="84">
        <v>721.3</v>
      </c>
      <c r="E11" s="84">
        <v>750.2</v>
      </c>
      <c r="F11" s="84">
        <v>780.2</v>
      </c>
    </row>
    <row r="12" spans="1:107" ht="20.399999999999999" x14ac:dyDescent="0.3">
      <c r="A12" s="187" t="s">
        <v>208</v>
      </c>
      <c r="B12" s="84" t="s">
        <v>140</v>
      </c>
      <c r="C12" s="84">
        <v>10303.1</v>
      </c>
      <c r="D12" s="84">
        <v>10715.2</v>
      </c>
      <c r="E12" s="84">
        <v>11143.8</v>
      </c>
      <c r="F12" s="84">
        <v>11589.6</v>
      </c>
    </row>
    <row r="13" spans="1:107" ht="15.6" customHeight="1" x14ac:dyDescent="0.3">
      <c r="A13" s="187" t="s">
        <v>159</v>
      </c>
      <c r="B13" s="84" t="s">
        <v>140</v>
      </c>
      <c r="C13" s="84">
        <v>2700.1</v>
      </c>
      <c r="D13" s="84">
        <v>2808.1</v>
      </c>
      <c r="E13" s="84">
        <v>2920.4</v>
      </c>
      <c r="F13" s="84">
        <v>3037</v>
      </c>
    </row>
    <row r="14" spans="1:107" ht="34.200000000000003" customHeight="1" x14ac:dyDescent="0.3">
      <c r="A14" s="186" t="s">
        <v>145</v>
      </c>
      <c r="B14" s="84" t="s">
        <v>140</v>
      </c>
      <c r="C14" s="84">
        <v>11246.2</v>
      </c>
      <c r="D14" s="84">
        <v>11832</v>
      </c>
      <c r="E14" s="84">
        <v>12432</v>
      </c>
      <c r="F14" s="84">
        <v>13080</v>
      </c>
    </row>
    <row r="15" spans="1:107" x14ac:dyDescent="0.3">
      <c r="A15" s="187" t="s">
        <v>146</v>
      </c>
      <c r="B15" s="84"/>
      <c r="C15" s="84"/>
      <c r="D15" s="84"/>
      <c r="E15" s="84"/>
      <c r="F15" s="84"/>
    </row>
    <row r="16" spans="1:107" x14ac:dyDescent="0.3">
      <c r="A16" s="187"/>
      <c r="B16" s="84" t="s">
        <v>140</v>
      </c>
      <c r="C16" s="84"/>
      <c r="D16" s="84"/>
      <c r="E16" s="84"/>
      <c r="F16" s="84"/>
    </row>
    <row r="17" spans="1:6" ht="20.399999999999999" x14ac:dyDescent="0.3">
      <c r="A17" s="186" t="s">
        <v>209</v>
      </c>
      <c r="B17" s="84" t="s">
        <v>139</v>
      </c>
      <c r="C17" s="84">
        <v>56</v>
      </c>
      <c r="D17" s="84">
        <v>56</v>
      </c>
      <c r="E17" s="84">
        <v>56</v>
      </c>
      <c r="F17" s="84">
        <v>56</v>
      </c>
    </row>
    <row r="18" spans="1:6" x14ac:dyDescent="0.3">
      <c r="A18" s="187" t="s">
        <v>4</v>
      </c>
      <c r="B18" s="84"/>
      <c r="C18" s="84"/>
      <c r="D18" s="84"/>
      <c r="E18" s="84"/>
      <c r="F18" s="84"/>
    </row>
    <row r="19" spans="1:6" ht="22.2" customHeight="1" x14ac:dyDescent="0.3">
      <c r="A19" s="187" t="s">
        <v>211</v>
      </c>
      <c r="B19" s="84" t="s">
        <v>139</v>
      </c>
      <c r="C19" s="84">
        <v>3</v>
      </c>
      <c r="D19" s="84">
        <v>3</v>
      </c>
      <c r="E19" s="84">
        <v>3</v>
      </c>
      <c r="F19" s="84">
        <v>3</v>
      </c>
    </row>
    <row r="20" spans="1:6" ht="20.399999999999999" x14ac:dyDescent="0.3">
      <c r="A20" s="187" t="s">
        <v>212</v>
      </c>
      <c r="B20" s="84" t="s">
        <v>139</v>
      </c>
      <c r="C20" s="84">
        <v>33</v>
      </c>
      <c r="D20" s="84">
        <v>33</v>
      </c>
      <c r="E20" s="84">
        <v>36</v>
      </c>
      <c r="F20" s="84">
        <v>36</v>
      </c>
    </row>
    <row r="21" spans="1:6" ht="30.6" x14ac:dyDescent="0.3">
      <c r="A21" s="186" t="s">
        <v>213</v>
      </c>
      <c r="B21" s="84" t="s">
        <v>139</v>
      </c>
      <c r="C21" s="84">
        <v>56</v>
      </c>
      <c r="D21" s="84">
        <v>56</v>
      </c>
      <c r="E21" s="84">
        <v>58</v>
      </c>
      <c r="F21" s="84">
        <v>58</v>
      </c>
    </row>
    <row r="22" spans="1:6" x14ac:dyDescent="0.3">
      <c r="A22" s="187" t="s">
        <v>4</v>
      </c>
      <c r="B22" s="84"/>
      <c r="C22" s="84"/>
      <c r="D22" s="84"/>
      <c r="E22" s="84"/>
      <c r="F22" s="84"/>
    </row>
    <row r="23" spans="1:6" ht="30.6" x14ac:dyDescent="0.3">
      <c r="A23" s="187" t="s">
        <v>214</v>
      </c>
      <c r="B23" s="84" t="s">
        <v>139</v>
      </c>
      <c r="C23" s="84">
        <v>3</v>
      </c>
      <c r="D23" s="84">
        <v>3</v>
      </c>
      <c r="E23" s="84">
        <v>3</v>
      </c>
      <c r="F23" s="84">
        <v>3</v>
      </c>
    </row>
    <row r="24" spans="1:6" ht="30.6" x14ac:dyDescent="0.3">
      <c r="A24" s="187" t="s">
        <v>215</v>
      </c>
      <c r="B24" s="84" t="s">
        <v>139</v>
      </c>
      <c r="C24" s="84">
        <v>33</v>
      </c>
      <c r="D24" s="84">
        <v>33</v>
      </c>
      <c r="E24" s="84">
        <v>33</v>
      </c>
      <c r="F24" s="84">
        <v>33</v>
      </c>
    </row>
    <row r="25" spans="1:6" ht="30.6" x14ac:dyDescent="0.3">
      <c r="A25" s="186" t="s">
        <v>155</v>
      </c>
      <c r="B25" s="84" t="s">
        <v>139</v>
      </c>
      <c r="C25" s="84">
        <v>20</v>
      </c>
      <c r="D25" s="84">
        <v>20</v>
      </c>
      <c r="E25" s="84">
        <v>20</v>
      </c>
      <c r="F25" s="84">
        <v>20</v>
      </c>
    </row>
    <row r="26" spans="1:6" x14ac:dyDescent="0.3">
      <c r="A26" s="187" t="s">
        <v>146</v>
      </c>
      <c r="B26" s="84"/>
      <c r="C26" s="84"/>
      <c r="D26" s="84"/>
      <c r="E26" s="84"/>
      <c r="F26" s="84"/>
    </row>
    <row r="27" spans="1:6" ht="40.799999999999997" x14ac:dyDescent="0.3">
      <c r="A27" s="186" t="s">
        <v>156</v>
      </c>
      <c r="B27" s="84" t="s">
        <v>141</v>
      </c>
      <c r="C27" s="84">
        <v>46600</v>
      </c>
      <c r="D27" s="84">
        <v>49300</v>
      </c>
      <c r="E27" s="84">
        <v>51800</v>
      </c>
      <c r="F27" s="84">
        <v>54500</v>
      </c>
    </row>
    <row r="28" spans="1:6" ht="27" customHeight="1" x14ac:dyDescent="0.3">
      <c r="A28" s="186" t="s">
        <v>157</v>
      </c>
      <c r="B28" s="84" t="s">
        <v>141</v>
      </c>
      <c r="C28" s="84" t="s">
        <v>7</v>
      </c>
      <c r="D28" s="84" t="s">
        <v>7</v>
      </c>
      <c r="E28" s="84" t="s">
        <v>7</v>
      </c>
      <c r="F28" s="84" t="s">
        <v>7</v>
      </c>
    </row>
    <row r="29" spans="1:6" ht="30.6" x14ac:dyDescent="0.3">
      <c r="A29" s="187" t="s">
        <v>147</v>
      </c>
      <c r="B29" s="84" t="s">
        <v>141</v>
      </c>
      <c r="C29" s="84">
        <v>46600</v>
      </c>
      <c r="D29" s="84">
        <v>49300</v>
      </c>
      <c r="E29" s="84">
        <v>51800</v>
      </c>
      <c r="F29" s="84">
        <v>54500</v>
      </c>
    </row>
    <row r="30" spans="1:6" ht="34.799999999999997" customHeight="1" x14ac:dyDescent="0.3">
      <c r="A30" s="186" t="s">
        <v>216</v>
      </c>
      <c r="B30" s="84" t="s">
        <v>142</v>
      </c>
      <c r="C30" s="84">
        <v>269</v>
      </c>
      <c r="D30" s="84">
        <v>269</v>
      </c>
      <c r="E30" s="84">
        <v>269</v>
      </c>
      <c r="F30" s="84">
        <v>269</v>
      </c>
    </row>
    <row r="31" spans="1:6" ht="46.2" customHeight="1" x14ac:dyDescent="0.3">
      <c r="A31" s="186" t="s">
        <v>158</v>
      </c>
      <c r="B31" s="84" t="s">
        <v>142</v>
      </c>
      <c r="C31" s="84" t="s">
        <v>7</v>
      </c>
      <c r="D31" s="84" t="s">
        <v>7</v>
      </c>
      <c r="E31" s="84" t="s">
        <v>7</v>
      </c>
      <c r="F31" s="84" t="s">
        <v>7</v>
      </c>
    </row>
    <row r="32" spans="1:6" ht="30.6" x14ac:dyDescent="0.3">
      <c r="A32" s="187" t="s">
        <v>147</v>
      </c>
      <c r="B32" s="84"/>
      <c r="C32" s="84">
        <v>100</v>
      </c>
      <c r="D32" s="84">
        <v>100</v>
      </c>
      <c r="E32" s="84">
        <v>100</v>
      </c>
      <c r="F32" s="84">
        <v>100</v>
      </c>
    </row>
    <row r="33" spans="1:6" x14ac:dyDescent="0.3">
      <c r="A33" s="187"/>
      <c r="B33" s="84" t="s">
        <v>142</v>
      </c>
      <c r="C33" s="84"/>
      <c r="D33" s="84"/>
      <c r="E33" s="84"/>
      <c r="F33" s="84"/>
    </row>
    <row r="34" spans="1:6" ht="19.8" customHeight="1" x14ac:dyDescent="0.3">
      <c r="A34" s="188" t="s">
        <v>218</v>
      </c>
      <c r="B34" s="85" t="s">
        <v>7</v>
      </c>
      <c r="C34" s="85" t="s">
        <v>7</v>
      </c>
      <c r="D34" s="85" t="s">
        <v>7</v>
      </c>
      <c r="E34" s="85" t="s">
        <v>7</v>
      </c>
      <c r="F34" s="82" t="s">
        <v>7</v>
      </c>
    </row>
    <row r="35" spans="1:6" ht="20.399999999999999" x14ac:dyDescent="0.3">
      <c r="A35" s="186" t="s">
        <v>217</v>
      </c>
      <c r="B35" s="84" t="s">
        <v>143</v>
      </c>
      <c r="C35" s="84">
        <v>10533.7</v>
      </c>
      <c r="D35" s="84">
        <v>10527.9</v>
      </c>
      <c r="E35" s="84">
        <v>10527.9</v>
      </c>
      <c r="F35" s="84">
        <v>10527.9</v>
      </c>
    </row>
    <row r="36" spans="1:6" x14ac:dyDescent="0.3">
      <c r="A36" s="187" t="s">
        <v>4</v>
      </c>
      <c r="B36" s="84"/>
      <c r="C36" s="84"/>
      <c r="D36" s="84"/>
      <c r="E36" s="84"/>
      <c r="F36" s="84"/>
    </row>
    <row r="37" spans="1:6" ht="20.399999999999999" x14ac:dyDescent="0.3">
      <c r="A37" s="187" t="s">
        <v>148</v>
      </c>
      <c r="B37" s="84" t="s">
        <v>143</v>
      </c>
      <c r="C37" s="84"/>
      <c r="D37" s="84"/>
      <c r="E37" s="84"/>
      <c r="F37" s="84"/>
    </row>
    <row r="38" spans="1:6" ht="36" customHeight="1" x14ac:dyDescent="0.3">
      <c r="A38" s="187" t="s">
        <v>149</v>
      </c>
      <c r="B38" s="84" t="s">
        <v>143</v>
      </c>
      <c r="C38" s="84"/>
      <c r="D38" s="84"/>
      <c r="E38" s="84"/>
      <c r="F38" s="84"/>
    </row>
    <row r="39" spans="1:6" ht="20.399999999999999" x14ac:dyDescent="0.3">
      <c r="A39" s="187" t="s">
        <v>150</v>
      </c>
      <c r="B39" s="84" t="s">
        <v>143</v>
      </c>
      <c r="C39" s="84">
        <v>0</v>
      </c>
      <c r="D39" s="84">
        <f>36.1+67.2</f>
        <v>103.30000000000001</v>
      </c>
      <c r="E39" s="84">
        <v>103.3</v>
      </c>
      <c r="F39" s="84">
        <v>103.3</v>
      </c>
    </row>
    <row r="40" spans="1:6" x14ac:dyDescent="0.3">
      <c r="A40" s="186" t="s">
        <v>219</v>
      </c>
      <c r="B40" s="84" t="s">
        <v>140</v>
      </c>
      <c r="C40" s="84"/>
      <c r="D40" s="84"/>
      <c r="E40" s="84"/>
      <c r="F40" s="84"/>
    </row>
    <row r="41" spans="1:6" x14ac:dyDescent="0.3">
      <c r="A41" s="187" t="s">
        <v>4</v>
      </c>
      <c r="B41" s="84"/>
      <c r="C41" s="84"/>
      <c r="D41" s="84"/>
      <c r="E41" s="84"/>
      <c r="F41" s="84"/>
    </row>
    <row r="42" spans="1:6" ht="30.6" x14ac:dyDescent="0.3">
      <c r="A42" s="187" t="s">
        <v>220</v>
      </c>
      <c r="B42" s="84" t="s">
        <v>140</v>
      </c>
      <c r="C42" s="84"/>
      <c r="D42" s="84"/>
      <c r="E42" s="84"/>
      <c r="F42" s="84"/>
    </row>
    <row r="43" spans="1:6" ht="43.2" customHeight="1" x14ac:dyDescent="0.3">
      <c r="A43" s="186" t="s">
        <v>152</v>
      </c>
      <c r="B43" s="84" t="s">
        <v>151</v>
      </c>
      <c r="C43" s="84"/>
      <c r="D43" s="84"/>
      <c r="E43" s="84"/>
      <c r="F43" s="84"/>
    </row>
    <row r="44" spans="1:6" ht="40.799999999999997" x14ac:dyDescent="0.3">
      <c r="A44" s="186" t="s">
        <v>153</v>
      </c>
      <c r="B44" s="84" t="s">
        <v>151</v>
      </c>
      <c r="C44" s="84"/>
      <c r="D44" s="84"/>
      <c r="E44" s="84"/>
      <c r="F44" s="84"/>
    </row>
    <row r="45" spans="1:6" ht="51" x14ac:dyDescent="0.3">
      <c r="A45" s="186" t="s">
        <v>154</v>
      </c>
      <c r="B45" s="84" t="s">
        <v>151</v>
      </c>
      <c r="C45" s="84"/>
      <c r="D45" s="84"/>
      <c r="E45" s="84"/>
      <c r="F45" s="84"/>
    </row>
    <row r="46" spans="1:6" x14ac:dyDescent="0.3">
      <c r="A46" s="187" t="s">
        <v>4</v>
      </c>
      <c r="B46" s="84"/>
      <c r="C46" s="84"/>
      <c r="D46" s="84"/>
      <c r="E46" s="84"/>
      <c r="F46" s="84"/>
    </row>
    <row r="47" spans="1:6" x14ac:dyDescent="0.3">
      <c r="A47" s="186"/>
      <c r="B47" s="84" t="s">
        <v>151</v>
      </c>
      <c r="C47" s="84"/>
      <c r="D47" s="84"/>
      <c r="E47" s="84"/>
      <c r="F47" s="84"/>
    </row>
    <row r="48" spans="1:6" ht="20.399999999999999" x14ac:dyDescent="0.3">
      <c r="A48" s="188" t="s">
        <v>228</v>
      </c>
      <c r="B48" s="85"/>
      <c r="C48" s="85">
        <v>13</v>
      </c>
      <c r="D48" s="85">
        <v>13</v>
      </c>
      <c r="E48" s="85">
        <v>13</v>
      </c>
      <c r="F48" s="82">
        <v>13</v>
      </c>
    </row>
    <row r="49" spans="1:6" ht="20.399999999999999" x14ac:dyDescent="0.3">
      <c r="A49" s="186" t="s">
        <v>230</v>
      </c>
      <c r="B49" s="84" t="s">
        <v>151</v>
      </c>
      <c r="C49" s="84"/>
      <c r="D49" s="84"/>
      <c r="E49" s="84"/>
      <c r="F49" s="84"/>
    </row>
    <row r="50" spans="1:6" x14ac:dyDescent="0.3">
      <c r="A50" s="187" t="s">
        <v>4</v>
      </c>
      <c r="B50" s="84"/>
      <c r="C50" s="84"/>
      <c r="D50" s="84"/>
      <c r="E50" s="84"/>
      <c r="F50" s="84"/>
    </row>
    <row r="51" spans="1:6" ht="33.6" customHeight="1" x14ac:dyDescent="0.3">
      <c r="A51" s="187" t="s">
        <v>231</v>
      </c>
      <c r="B51" s="84" t="s">
        <v>151</v>
      </c>
      <c r="C51" s="84">
        <v>13</v>
      </c>
      <c r="D51" s="84">
        <v>13</v>
      </c>
      <c r="E51" s="84">
        <v>13</v>
      </c>
      <c r="F51" s="84">
        <v>13</v>
      </c>
    </row>
    <row r="52" spans="1:6" ht="20.399999999999999" customHeight="1" x14ac:dyDescent="0.3">
      <c r="A52" s="188" t="s">
        <v>229</v>
      </c>
      <c r="B52" s="85"/>
      <c r="C52" s="85"/>
      <c r="D52" s="85"/>
      <c r="E52" s="85"/>
      <c r="F52" s="82"/>
    </row>
    <row r="53" spans="1:6" ht="30" customHeight="1" x14ac:dyDescent="0.3">
      <c r="A53" s="189" t="s">
        <v>232</v>
      </c>
      <c r="B53" s="84" t="s">
        <v>160</v>
      </c>
      <c r="C53" s="84">
        <v>1</v>
      </c>
      <c r="D53" s="84">
        <v>1</v>
      </c>
      <c r="E53" s="84">
        <v>1</v>
      </c>
      <c r="F53" s="84">
        <v>1</v>
      </c>
    </row>
    <row r="54" spans="1:6" ht="24" customHeight="1" x14ac:dyDescent="0.3">
      <c r="A54" s="186" t="s">
        <v>233</v>
      </c>
      <c r="B54" s="84" t="s">
        <v>161</v>
      </c>
      <c r="C54" s="84">
        <v>1</v>
      </c>
      <c r="D54" s="84">
        <v>1</v>
      </c>
      <c r="E54" s="84">
        <v>1</v>
      </c>
      <c r="F54" s="84">
        <v>1</v>
      </c>
    </row>
    <row r="55" spans="1:6" x14ac:dyDescent="0.3">
      <c r="A55" s="78"/>
      <c r="B55" s="78"/>
      <c r="C55" s="78"/>
      <c r="D55" s="78"/>
      <c r="E55" s="78"/>
      <c r="F55" s="78"/>
    </row>
    <row r="56" spans="1:6" x14ac:dyDescent="0.3">
      <c r="A56" s="87"/>
      <c r="B56" s="87"/>
      <c r="C56" s="87"/>
      <c r="D56" s="87"/>
      <c r="E56" s="87"/>
      <c r="F56" s="87"/>
    </row>
    <row r="57" spans="1:6" x14ac:dyDescent="0.3">
      <c r="A57" s="87"/>
      <c r="B57" s="87"/>
      <c r="C57" s="87"/>
      <c r="D57" s="87"/>
      <c r="E57" s="87"/>
      <c r="F57" s="87"/>
    </row>
    <row r="58" spans="1:6" x14ac:dyDescent="0.3">
      <c r="A58" s="87"/>
      <c r="B58" s="87"/>
      <c r="C58" s="87"/>
      <c r="D58" s="87"/>
      <c r="E58" s="87"/>
      <c r="F58" s="87"/>
    </row>
    <row r="59" spans="1:6" x14ac:dyDescent="0.3">
      <c r="A59" s="87"/>
      <c r="B59" s="87"/>
      <c r="C59" s="87"/>
      <c r="D59" s="87"/>
      <c r="E59" s="87"/>
      <c r="F59" s="87"/>
    </row>
    <row r="60" spans="1:6" x14ac:dyDescent="0.3">
      <c r="A60" s="87"/>
      <c r="B60" s="87"/>
      <c r="C60" s="87"/>
      <c r="D60" s="87"/>
      <c r="E60" s="87"/>
      <c r="F60" s="87"/>
    </row>
    <row r="61" spans="1:6" x14ac:dyDescent="0.3">
      <c r="A61" s="87"/>
      <c r="B61" s="87"/>
      <c r="C61" s="87"/>
      <c r="D61" s="87"/>
      <c r="E61" s="87"/>
      <c r="F61" s="87"/>
    </row>
    <row r="62" spans="1:6" x14ac:dyDescent="0.3">
      <c r="A62" s="87"/>
      <c r="B62" s="87"/>
      <c r="C62" s="87"/>
      <c r="D62" s="87"/>
      <c r="E62" s="87"/>
      <c r="F62" s="87"/>
    </row>
  </sheetData>
  <mergeCells count="2">
    <mergeCell ref="A1:F1"/>
    <mergeCell ref="A2:F2"/>
  </mergeCells>
  <pageMargins left="0.55118110236220474" right="0.23622047244094491" top="0.51181102362204722" bottom="0.74803149606299213" header="0.31496062992125984" footer="0.31496062992125984"/>
  <pageSetup paperSize="9" scale="93" fitToHeight="0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21"/>
  <sheetViews>
    <sheetView view="pageBreakPreview" zoomScaleNormal="100" zoomScaleSheetLayoutView="100" workbookViewId="0">
      <selection activeCell="A21" sqref="A21"/>
    </sheetView>
  </sheetViews>
  <sheetFormatPr defaultColWidth="9.109375" defaultRowHeight="13.2" x14ac:dyDescent="0.25"/>
  <cols>
    <col min="1" max="1" width="37.44140625" style="1" customWidth="1"/>
    <col min="2" max="2" width="12.5546875" style="1" customWidth="1"/>
    <col min="3" max="3" width="12.88671875" style="1" customWidth="1"/>
    <col min="4" max="4" width="3.5546875" style="1" customWidth="1"/>
    <col min="5" max="5" width="22.88671875" style="1" customWidth="1"/>
    <col min="6" max="16384" width="9.109375" style="1"/>
  </cols>
  <sheetData>
    <row r="1" spans="1:72" s="19" customFormat="1" ht="22.65" customHeight="1" x14ac:dyDescent="0.3">
      <c r="A1" s="350" t="s">
        <v>221</v>
      </c>
      <c r="B1" s="350"/>
      <c r="C1" s="350"/>
      <c r="D1" s="350"/>
      <c r="E1" s="350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</row>
    <row r="2" spans="1:72" s="19" customFormat="1" x14ac:dyDescent="0.3">
      <c r="A2" s="345" t="s">
        <v>695</v>
      </c>
      <c r="B2" s="345"/>
      <c r="C2" s="345"/>
      <c r="D2" s="345"/>
      <c r="E2" s="345"/>
    </row>
    <row r="4" spans="1:72" ht="39" customHeight="1" x14ac:dyDescent="0.25">
      <c r="A4" s="84" t="s">
        <v>162</v>
      </c>
      <c r="B4" s="84" t="s">
        <v>163</v>
      </c>
      <c r="C4" s="348" t="s">
        <v>165</v>
      </c>
      <c r="D4" s="349"/>
      <c r="E4" s="84" t="s">
        <v>166</v>
      </c>
    </row>
    <row r="5" spans="1:72" ht="43.5" customHeight="1" x14ac:dyDescent="0.25">
      <c r="A5" s="91" t="s">
        <v>222</v>
      </c>
      <c r="B5" s="85"/>
      <c r="C5" s="323"/>
      <c r="D5" s="324"/>
      <c r="E5" s="85"/>
    </row>
    <row r="6" spans="1:72" x14ac:dyDescent="0.25">
      <c r="A6" s="92"/>
      <c r="B6" s="84"/>
      <c r="C6" s="348"/>
      <c r="D6" s="349"/>
      <c r="E6" s="84"/>
    </row>
    <row r="7" spans="1:72" ht="39.6" x14ac:dyDescent="0.25">
      <c r="A7" s="91" t="s">
        <v>167</v>
      </c>
      <c r="B7" s="85"/>
      <c r="C7" s="323"/>
      <c r="D7" s="324"/>
      <c r="E7" s="85"/>
    </row>
    <row r="8" spans="1:72" x14ac:dyDescent="0.25">
      <c r="A8" s="92"/>
      <c r="B8" s="84"/>
      <c r="C8" s="348"/>
      <c r="D8" s="349"/>
      <c r="E8" s="84"/>
    </row>
    <row r="9" spans="1:72" ht="39" customHeight="1" x14ac:dyDescent="0.25">
      <c r="A9" s="91" t="s">
        <v>168</v>
      </c>
      <c r="B9" s="85"/>
      <c r="C9" s="323"/>
      <c r="D9" s="324"/>
      <c r="E9" s="85"/>
    </row>
    <row r="10" spans="1:72" x14ac:dyDescent="0.25">
      <c r="A10" s="92"/>
      <c r="B10" s="84"/>
      <c r="C10" s="348"/>
      <c r="D10" s="349"/>
      <c r="E10" s="84"/>
    </row>
    <row r="11" spans="1:72" ht="28.5" customHeight="1" x14ac:dyDescent="0.25">
      <c r="A11" s="91" t="s">
        <v>223</v>
      </c>
      <c r="B11" s="84"/>
      <c r="C11" s="348"/>
      <c r="D11" s="349"/>
      <c r="E11" s="84"/>
    </row>
    <row r="12" spans="1:72" x14ac:dyDescent="0.25">
      <c r="A12" s="92"/>
      <c r="B12" s="84"/>
      <c r="C12" s="348"/>
      <c r="D12" s="349"/>
      <c r="E12" s="84"/>
    </row>
    <row r="13" spans="1:72" x14ac:dyDescent="0.25">
      <c r="A13" s="91" t="s">
        <v>164</v>
      </c>
      <c r="B13" s="84" t="s">
        <v>7</v>
      </c>
      <c r="C13" s="348" t="s">
        <v>7</v>
      </c>
      <c r="D13" s="349"/>
      <c r="E13" s="84"/>
    </row>
    <row r="14" spans="1:72" x14ac:dyDescent="0.25">
      <c r="A14" s="93"/>
      <c r="B14" s="93"/>
      <c r="C14" s="93"/>
      <c r="D14" s="93"/>
      <c r="E14" s="93"/>
    </row>
    <row r="15" spans="1:72" x14ac:dyDescent="0.25">
      <c r="A15" s="101"/>
      <c r="B15" s="102"/>
      <c r="C15" s="102"/>
      <c r="D15" s="103"/>
      <c r="E15" s="102"/>
    </row>
    <row r="16" spans="1:72" x14ac:dyDescent="0.25">
      <c r="A16" s="101" t="s">
        <v>226</v>
      </c>
      <c r="B16" s="102"/>
      <c r="C16" s="104"/>
      <c r="D16" s="103"/>
      <c r="E16" s="104" t="s">
        <v>475</v>
      </c>
    </row>
    <row r="17" spans="1:5" x14ac:dyDescent="0.25">
      <c r="A17" s="102"/>
      <c r="B17" s="102"/>
      <c r="C17" s="105" t="s">
        <v>33</v>
      </c>
      <c r="D17" s="105"/>
      <c r="E17" s="105" t="s">
        <v>54</v>
      </c>
    </row>
    <row r="18" spans="1:5" x14ac:dyDescent="0.25">
      <c r="A18" s="101" t="s">
        <v>192</v>
      </c>
      <c r="B18" s="102"/>
      <c r="C18" s="104"/>
      <c r="D18" s="103"/>
      <c r="E18" s="104" t="s">
        <v>477</v>
      </c>
    </row>
    <row r="19" spans="1:5" x14ac:dyDescent="0.25">
      <c r="A19" s="101" t="s">
        <v>224</v>
      </c>
      <c r="B19" s="102"/>
      <c r="C19" s="105" t="s">
        <v>33</v>
      </c>
      <c r="D19" s="105"/>
      <c r="E19" s="105" t="s">
        <v>54</v>
      </c>
    </row>
    <row r="20" spans="1:5" x14ac:dyDescent="0.25">
      <c r="A20" s="106" t="s">
        <v>478</v>
      </c>
      <c r="B20" s="102"/>
      <c r="C20" s="102"/>
      <c r="D20" s="102"/>
      <c r="E20" s="102"/>
    </row>
    <row r="21" spans="1:5" ht="23.25" customHeight="1" x14ac:dyDescent="0.25">
      <c r="A21" s="102" t="s">
        <v>780</v>
      </c>
      <c r="B21" s="102"/>
      <c r="C21" s="102"/>
      <c r="D21" s="102"/>
      <c r="E21" s="102"/>
    </row>
  </sheetData>
  <mergeCells count="12">
    <mergeCell ref="C7:D7"/>
    <mergeCell ref="C8:D8"/>
    <mergeCell ref="A1:E1"/>
    <mergeCell ref="A2:E2"/>
    <mergeCell ref="C4:D4"/>
    <mergeCell ref="C5:D5"/>
    <mergeCell ref="C6:D6"/>
    <mergeCell ref="C10:D10"/>
    <mergeCell ref="C11:D11"/>
    <mergeCell ref="C12:D12"/>
    <mergeCell ref="C13:D13"/>
    <mergeCell ref="C9:D9"/>
  </mergeCells>
  <pageMargins left="0.7" right="0.49" top="0.67" bottom="0.75" header="0.3" footer="0.3"/>
  <pageSetup paperSize="25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G67"/>
  <sheetViews>
    <sheetView view="pageBreakPreview" zoomScale="110" zoomScaleNormal="100" zoomScaleSheetLayoutView="110" workbookViewId="0">
      <selection activeCell="CL14" sqref="CL14"/>
    </sheetView>
  </sheetViews>
  <sheetFormatPr defaultColWidth="0.88671875" defaultRowHeight="12" customHeight="1" x14ac:dyDescent="0.25"/>
  <cols>
    <col min="1" max="160" width="0.88671875" style="4"/>
    <col min="161" max="161" width="0.109375" style="4" customWidth="1"/>
    <col min="162" max="162" width="0.33203125" style="4" hidden="1" customWidth="1"/>
    <col min="163" max="163" width="0.88671875" style="4" hidden="1" customWidth="1"/>
    <col min="164" max="16384" width="0.88671875" style="4"/>
  </cols>
  <sheetData>
    <row r="1" spans="1:163" s="33" customFormat="1" ht="6.75" customHeight="1" x14ac:dyDescent="0.2"/>
    <row r="2" spans="1:163" s="206" customFormat="1" ht="10.5" customHeight="1" x14ac:dyDescent="0.2">
      <c r="BL2" s="438" t="s">
        <v>30</v>
      </c>
      <c r="BM2" s="438"/>
      <c r="BN2" s="438"/>
      <c r="BO2" s="438"/>
      <c r="BP2" s="438"/>
      <c r="BQ2" s="438"/>
      <c r="BR2" s="438"/>
      <c r="BS2" s="438"/>
      <c r="BT2" s="438"/>
      <c r="BU2" s="438"/>
      <c r="BV2" s="438"/>
      <c r="BW2" s="438"/>
      <c r="BX2" s="438"/>
      <c r="BY2" s="438"/>
      <c r="BZ2" s="438"/>
      <c r="CA2" s="438"/>
      <c r="CB2" s="438"/>
      <c r="CC2" s="438"/>
      <c r="CD2" s="438"/>
      <c r="CE2" s="438"/>
      <c r="CF2" s="438"/>
      <c r="CG2" s="438"/>
      <c r="CH2" s="438"/>
      <c r="CI2" s="438"/>
      <c r="CJ2" s="438"/>
      <c r="CK2" s="438"/>
      <c r="CL2" s="438"/>
      <c r="CM2" s="438"/>
      <c r="CN2" s="438"/>
      <c r="CO2" s="438"/>
      <c r="CP2" s="438"/>
      <c r="CQ2" s="438"/>
      <c r="CR2" s="438"/>
      <c r="CS2" s="438"/>
      <c r="CT2" s="438"/>
      <c r="CU2" s="438"/>
      <c r="CV2" s="438"/>
      <c r="CW2" s="438"/>
      <c r="CX2" s="438"/>
      <c r="CY2" s="438"/>
      <c r="CZ2" s="438"/>
      <c r="DA2" s="438"/>
      <c r="DB2" s="438"/>
      <c r="DC2" s="438"/>
      <c r="DD2" s="438"/>
      <c r="DE2" s="438"/>
      <c r="DF2" s="438"/>
      <c r="DG2" s="438"/>
      <c r="DH2" s="438"/>
      <c r="DI2" s="438"/>
      <c r="DJ2" s="438"/>
      <c r="DK2" s="438"/>
      <c r="DL2" s="438"/>
      <c r="DM2" s="438"/>
      <c r="DN2" s="438"/>
      <c r="DO2" s="438"/>
      <c r="DP2" s="438"/>
      <c r="DQ2" s="438"/>
      <c r="DR2" s="438"/>
      <c r="DS2" s="438"/>
      <c r="DT2" s="438"/>
      <c r="DU2" s="438"/>
      <c r="DV2" s="438"/>
      <c r="DW2" s="438"/>
      <c r="DX2" s="438"/>
      <c r="DY2" s="438"/>
      <c r="DZ2" s="438"/>
      <c r="EA2" s="438"/>
      <c r="EB2" s="438"/>
      <c r="EC2" s="438"/>
      <c r="ED2" s="438"/>
      <c r="EE2" s="438"/>
      <c r="EF2" s="438"/>
      <c r="EG2" s="438"/>
      <c r="EH2" s="438"/>
      <c r="EI2" s="438"/>
      <c r="EJ2" s="438"/>
      <c r="EK2" s="438"/>
      <c r="EL2" s="438"/>
      <c r="EM2" s="438"/>
      <c r="EN2" s="438"/>
      <c r="EO2" s="438"/>
      <c r="EP2" s="438"/>
      <c r="EQ2" s="438"/>
      <c r="ER2" s="438"/>
      <c r="ES2" s="438"/>
      <c r="ET2" s="438"/>
      <c r="EU2" s="438"/>
      <c r="EV2" s="438"/>
      <c r="EW2" s="438"/>
      <c r="EX2" s="438"/>
      <c r="EY2" s="438"/>
      <c r="EZ2" s="438"/>
      <c r="FA2" s="438"/>
      <c r="FB2" s="438"/>
      <c r="FC2" s="438"/>
      <c r="FD2" s="438"/>
      <c r="FE2" s="438"/>
      <c r="FF2" s="438"/>
      <c r="FG2" s="438"/>
    </row>
    <row r="3" spans="1:163" s="206" customFormat="1" ht="12.75" customHeight="1" x14ac:dyDescent="0.2">
      <c r="BL3" s="439" t="s">
        <v>781</v>
      </c>
      <c r="BM3" s="439"/>
      <c r="BN3" s="439"/>
      <c r="BO3" s="439"/>
      <c r="BP3" s="439"/>
      <c r="BQ3" s="439"/>
      <c r="BR3" s="439"/>
      <c r="BS3" s="439"/>
      <c r="BT3" s="439"/>
      <c r="BU3" s="439"/>
      <c r="BV3" s="439"/>
      <c r="BW3" s="439"/>
      <c r="BX3" s="439"/>
      <c r="BY3" s="439"/>
      <c r="BZ3" s="439"/>
      <c r="CA3" s="439"/>
      <c r="CB3" s="439"/>
      <c r="CC3" s="439"/>
      <c r="CD3" s="439"/>
      <c r="CE3" s="439"/>
      <c r="CF3" s="439"/>
      <c r="CG3" s="439"/>
      <c r="CH3" s="439"/>
      <c r="CI3" s="439"/>
      <c r="CJ3" s="439"/>
      <c r="CK3" s="439"/>
      <c r="CL3" s="439"/>
      <c r="CM3" s="439"/>
      <c r="CN3" s="439"/>
      <c r="CO3" s="439"/>
      <c r="CP3" s="439"/>
      <c r="CQ3" s="439"/>
      <c r="CR3" s="439"/>
      <c r="CS3" s="439"/>
      <c r="CT3" s="439"/>
      <c r="CU3" s="439"/>
      <c r="CV3" s="439"/>
      <c r="CW3" s="439"/>
      <c r="CX3" s="439"/>
      <c r="CY3" s="439"/>
      <c r="CZ3" s="439"/>
      <c r="DA3" s="439"/>
      <c r="DB3" s="439"/>
      <c r="DC3" s="439"/>
      <c r="DD3" s="439"/>
      <c r="DE3" s="439"/>
      <c r="DF3" s="439"/>
      <c r="DG3" s="439"/>
      <c r="DH3" s="439"/>
      <c r="DI3" s="439"/>
      <c r="DJ3" s="439"/>
      <c r="DK3" s="439"/>
      <c r="DL3" s="439"/>
      <c r="DM3" s="439"/>
      <c r="DN3" s="439"/>
      <c r="DO3" s="439"/>
      <c r="DP3" s="439"/>
      <c r="DQ3" s="439"/>
      <c r="DR3" s="439"/>
      <c r="DS3" s="439"/>
      <c r="DT3" s="439"/>
      <c r="DU3" s="439"/>
      <c r="DV3" s="439"/>
      <c r="DW3" s="439"/>
      <c r="DX3" s="439"/>
      <c r="DY3" s="439"/>
      <c r="DZ3" s="439"/>
      <c r="EA3" s="439"/>
      <c r="EB3" s="439"/>
      <c r="EC3" s="439"/>
      <c r="ED3" s="439"/>
      <c r="EE3" s="439"/>
      <c r="EF3" s="439"/>
      <c r="EG3" s="439"/>
      <c r="EH3" s="439"/>
      <c r="EI3" s="439"/>
      <c r="EJ3" s="439"/>
      <c r="EK3" s="439"/>
      <c r="EL3" s="439"/>
      <c r="EM3" s="439"/>
      <c r="EN3" s="439"/>
      <c r="EO3" s="439"/>
      <c r="EP3" s="439"/>
      <c r="EQ3" s="439"/>
      <c r="ER3" s="439"/>
      <c r="ES3" s="439"/>
      <c r="ET3" s="439"/>
      <c r="EU3" s="439"/>
      <c r="EV3" s="439"/>
      <c r="EW3" s="439"/>
      <c r="EX3" s="439"/>
      <c r="EY3" s="439"/>
      <c r="EZ3" s="439"/>
      <c r="FA3" s="439"/>
      <c r="FB3" s="439"/>
      <c r="FC3" s="439"/>
      <c r="FD3" s="439"/>
      <c r="FE3" s="439"/>
      <c r="FF3" s="439"/>
      <c r="FG3" s="439"/>
    </row>
    <row r="4" spans="1:163" s="33" customFormat="1" ht="9.75" customHeight="1" x14ac:dyDescent="0.2">
      <c r="BL4" s="364" t="s">
        <v>31</v>
      </c>
      <c r="BM4" s="364"/>
      <c r="BN4" s="364"/>
      <c r="BO4" s="364"/>
      <c r="BP4" s="364"/>
      <c r="BQ4" s="364"/>
      <c r="BR4" s="364"/>
      <c r="BS4" s="364"/>
      <c r="BT4" s="364"/>
      <c r="BU4" s="364"/>
      <c r="BV4" s="364"/>
      <c r="BW4" s="364"/>
      <c r="BX4" s="364"/>
      <c r="BY4" s="364"/>
      <c r="BZ4" s="364"/>
      <c r="CA4" s="364"/>
      <c r="CB4" s="364"/>
      <c r="CC4" s="364"/>
      <c r="CD4" s="364"/>
      <c r="CE4" s="364"/>
      <c r="CF4" s="364"/>
      <c r="CG4" s="364"/>
      <c r="CH4" s="364"/>
      <c r="CI4" s="364"/>
      <c r="CJ4" s="364"/>
      <c r="CK4" s="364"/>
      <c r="CL4" s="364"/>
      <c r="CM4" s="364"/>
      <c r="CN4" s="364"/>
      <c r="CO4" s="364"/>
      <c r="CP4" s="364"/>
      <c r="CQ4" s="364"/>
      <c r="CR4" s="364"/>
      <c r="CS4" s="364"/>
      <c r="CT4" s="364"/>
      <c r="CU4" s="364"/>
      <c r="CV4" s="364"/>
      <c r="CW4" s="364"/>
      <c r="CX4" s="364"/>
      <c r="CY4" s="364"/>
      <c r="CZ4" s="364"/>
      <c r="DA4" s="364"/>
      <c r="DB4" s="364"/>
      <c r="DC4" s="364"/>
      <c r="DD4" s="364"/>
      <c r="DE4" s="364"/>
      <c r="DF4" s="364"/>
      <c r="DG4" s="364"/>
      <c r="DH4" s="364"/>
      <c r="DI4" s="364"/>
      <c r="DJ4" s="364"/>
      <c r="DK4" s="364"/>
      <c r="DL4" s="364"/>
      <c r="DM4" s="364"/>
      <c r="DN4" s="364"/>
      <c r="DO4" s="364"/>
      <c r="DP4" s="364"/>
      <c r="DQ4" s="364"/>
      <c r="DR4" s="364"/>
      <c r="DS4" s="364"/>
      <c r="DT4" s="364"/>
      <c r="DU4" s="364"/>
      <c r="DV4" s="364"/>
      <c r="DW4" s="364"/>
      <c r="DX4" s="364"/>
      <c r="DY4" s="364"/>
      <c r="DZ4" s="364"/>
      <c r="EA4" s="364"/>
      <c r="EB4" s="364"/>
      <c r="EC4" s="364"/>
      <c r="ED4" s="364"/>
      <c r="EE4" s="364"/>
      <c r="EF4" s="364"/>
      <c r="EG4" s="364"/>
      <c r="EH4" s="364"/>
      <c r="EI4" s="364"/>
      <c r="EJ4" s="364"/>
      <c r="EK4" s="364"/>
      <c r="EL4" s="364"/>
      <c r="EM4" s="364"/>
      <c r="EN4" s="364"/>
      <c r="EO4" s="364"/>
      <c r="EP4" s="364"/>
      <c r="EQ4" s="364"/>
      <c r="ER4" s="364"/>
      <c r="ES4" s="364"/>
      <c r="ET4" s="364"/>
      <c r="EU4" s="364"/>
      <c r="EV4" s="364"/>
      <c r="EW4" s="364"/>
      <c r="EX4" s="364"/>
      <c r="EY4" s="364"/>
      <c r="EZ4" s="364"/>
      <c r="FA4" s="364"/>
      <c r="FB4" s="364"/>
      <c r="FC4" s="364"/>
      <c r="FD4" s="364"/>
      <c r="FE4" s="364"/>
      <c r="FF4" s="364"/>
      <c r="FG4" s="364"/>
    </row>
    <row r="5" spans="1:163" s="206" customFormat="1" ht="9.75" customHeight="1" x14ac:dyDescent="0.2">
      <c r="BL5" s="439" t="s">
        <v>446</v>
      </c>
      <c r="BM5" s="439"/>
      <c r="BN5" s="439"/>
      <c r="BO5" s="439"/>
      <c r="BP5" s="439"/>
      <c r="BQ5" s="439"/>
      <c r="BR5" s="439"/>
      <c r="BS5" s="439"/>
      <c r="BT5" s="439"/>
      <c r="BU5" s="439"/>
      <c r="BV5" s="439"/>
      <c r="BW5" s="439"/>
      <c r="BX5" s="439"/>
      <c r="BY5" s="439"/>
      <c r="BZ5" s="439"/>
      <c r="CA5" s="439"/>
      <c r="CB5" s="439"/>
      <c r="CC5" s="439"/>
      <c r="CD5" s="439"/>
      <c r="CE5" s="439"/>
      <c r="CF5" s="439"/>
      <c r="CG5" s="439"/>
      <c r="CH5" s="439"/>
      <c r="CI5" s="439"/>
      <c r="CJ5" s="439"/>
      <c r="CK5" s="439"/>
      <c r="CL5" s="439"/>
      <c r="CM5" s="439"/>
      <c r="CN5" s="439"/>
      <c r="CO5" s="439"/>
      <c r="CP5" s="439"/>
      <c r="CQ5" s="439"/>
      <c r="CR5" s="439"/>
      <c r="CS5" s="439"/>
      <c r="CT5" s="439"/>
      <c r="CU5" s="439"/>
      <c r="CV5" s="439"/>
      <c r="CW5" s="439"/>
      <c r="CX5" s="439"/>
      <c r="CY5" s="439"/>
      <c r="CZ5" s="439"/>
      <c r="DA5" s="439"/>
      <c r="DB5" s="439"/>
      <c r="DC5" s="439"/>
      <c r="DD5" s="439"/>
      <c r="DE5" s="439"/>
      <c r="DF5" s="439"/>
      <c r="DG5" s="439"/>
      <c r="DH5" s="439"/>
      <c r="DI5" s="439"/>
      <c r="DJ5" s="439"/>
      <c r="DK5" s="439"/>
      <c r="DL5" s="439"/>
      <c r="DM5" s="439"/>
      <c r="DN5" s="439"/>
      <c r="DO5" s="439"/>
      <c r="DP5" s="439"/>
      <c r="DQ5" s="439"/>
      <c r="DR5" s="439"/>
      <c r="DS5" s="439"/>
      <c r="DT5" s="439"/>
      <c r="DU5" s="439"/>
      <c r="DV5" s="439"/>
      <c r="DW5" s="439"/>
      <c r="DX5" s="439"/>
      <c r="DY5" s="439"/>
      <c r="DZ5" s="439"/>
      <c r="EA5" s="439"/>
      <c r="EB5" s="439"/>
      <c r="EC5" s="439"/>
      <c r="ED5" s="439"/>
      <c r="EE5" s="439"/>
      <c r="EF5" s="439"/>
      <c r="EG5" s="439"/>
      <c r="EH5" s="439"/>
      <c r="EI5" s="439"/>
      <c r="EJ5" s="439"/>
      <c r="EK5" s="439"/>
      <c r="EL5" s="439"/>
      <c r="EM5" s="439"/>
      <c r="EN5" s="439"/>
      <c r="EO5" s="439"/>
      <c r="EP5" s="439"/>
      <c r="EQ5" s="439"/>
      <c r="ER5" s="439"/>
      <c r="ES5" s="439"/>
      <c r="ET5" s="439"/>
      <c r="EU5" s="439"/>
      <c r="EV5" s="439"/>
      <c r="EW5" s="439"/>
      <c r="EX5" s="439"/>
      <c r="EY5" s="439"/>
      <c r="EZ5" s="439"/>
      <c r="FA5" s="439"/>
      <c r="FB5" s="439"/>
      <c r="FC5" s="439"/>
      <c r="FD5" s="439"/>
      <c r="FE5" s="439"/>
      <c r="FF5" s="439"/>
      <c r="FG5" s="439"/>
    </row>
    <row r="6" spans="1:163" s="33" customFormat="1" ht="9.75" customHeight="1" x14ac:dyDescent="0.2">
      <c r="BL6" s="363" t="s">
        <v>32</v>
      </c>
      <c r="BM6" s="363"/>
      <c r="BN6" s="363"/>
      <c r="BO6" s="363"/>
      <c r="BP6" s="363"/>
      <c r="BQ6" s="363"/>
      <c r="BR6" s="363"/>
      <c r="BS6" s="363"/>
      <c r="BT6" s="363"/>
      <c r="BU6" s="363"/>
      <c r="BV6" s="363"/>
      <c r="BW6" s="363"/>
      <c r="BX6" s="363"/>
      <c r="BY6" s="363"/>
      <c r="BZ6" s="363"/>
      <c r="CA6" s="363"/>
      <c r="CB6" s="363"/>
      <c r="CC6" s="363"/>
      <c r="CD6" s="363"/>
      <c r="CE6" s="363"/>
      <c r="CF6" s="363"/>
      <c r="CG6" s="363"/>
      <c r="CH6" s="363"/>
      <c r="CI6" s="363"/>
      <c r="CJ6" s="363"/>
      <c r="CK6" s="363"/>
      <c r="CL6" s="363"/>
      <c r="CM6" s="363"/>
      <c r="CN6" s="363"/>
      <c r="CO6" s="363"/>
      <c r="CP6" s="363"/>
      <c r="CQ6" s="363"/>
      <c r="CR6" s="363"/>
      <c r="CS6" s="363"/>
      <c r="CT6" s="363"/>
      <c r="CU6" s="363"/>
      <c r="CV6" s="363"/>
      <c r="CW6" s="363"/>
      <c r="CX6" s="363"/>
      <c r="CY6" s="363"/>
      <c r="CZ6" s="363"/>
      <c r="DA6" s="363"/>
      <c r="DB6" s="363"/>
      <c r="DC6" s="363"/>
      <c r="DD6" s="363"/>
      <c r="DE6" s="363"/>
      <c r="DF6" s="363"/>
      <c r="DG6" s="363"/>
      <c r="DH6" s="363"/>
      <c r="DI6" s="363"/>
      <c r="DJ6" s="363"/>
      <c r="DK6" s="363"/>
      <c r="DL6" s="363"/>
      <c r="DM6" s="363"/>
      <c r="DN6" s="363"/>
      <c r="DO6" s="363"/>
      <c r="DP6" s="363"/>
      <c r="DQ6" s="363"/>
      <c r="DR6" s="363"/>
      <c r="DS6" s="363"/>
      <c r="DT6" s="363"/>
      <c r="DU6" s="363"/>
      <c r="DV6" s="363"/>
      <c r="DW6" s="363"/>
      <c r="DX6" s="363"/>
      <c r="DY6" s="363"/>
      <c r="DZ6" s="363"/>
      <c r="EA6" s="363"/>
      <c r="EB6" s="363"/>
      <c r="EC6" s="363"/>
      <c r="ED6" s="363"/>
      <c r="EE6" s="363"/>
      <c r="EF6" s="363"/>
      <c r="EG6" s="363"/>
      <c r="EH6" s="363"/>
      <c r="EI6" s="363"/>
      <c r="EJ6" s="363"/>
      <c r="EK6" s="363"/>
      <c r="EL6" s="363"/>
      <c r="EM6" s="363"/>
      <c r="EN6" s="363"/>
      <c r="EO6" s="363"/>
      <c r="EP6" s="363"/>
      <c r="EQ6" s="363"/>
      <c r="ER6" s="363"/>
      <c r="ES6" s="363"/>
      <c r="ET6" s="363"/>
      <c r="EU6" s="363"/>
      <c r="EV6" s="363"/>
      <c r="EW6" s="363"/>
      <c r="EX6" s="363"/>
      <c r="EY6" s="363"/>
      <c r="EZ6" s="363"/>
      <c r="FA6" s="363"/>
      <c r="FB6" s="363"/>
      <c r="FC6" s="363"/>
      <c r="FD6" s="363"/>
      <c r="FE6" s="363"/>
      <c r="FF6" s="363"/>
      <c r="FG6" s="363"/>
    </row>
    <row r="7" spans="1:163" s="206" customFormat="1" ht="10.5" customHeight="1" x14ac:dyDescent="0.2">
      <c r="BL7" s="358"/>
      <c r="BM7" s="358"/>
      <c r="BN7" s="358"/>
      <c r="BO7" s="358"/>
      <c r="BP7" s="358"/>
      <c r="BQ7" s="358"/>
      <c r="BR7" s="358"/>
      <c r="BS7" s="358"/>
      <c r="BT7" s="358"/>
      <c r="BU7" s="358"/>
      <c r="BV7" s="358"/>
      <c r="BW7" s="358"/>
      <c r="BX7" s="358"/>
      <c r="BY7" s="358"/>
      <c r="BZ7" s="358"/>
      <c r="CA7" s="358"/>
      <c r="CB7" s="358"/>
      <c r="CC7" s="358"/>
      <c r="CD7" s="358"/>
      <c r="CE7" s="358"/>
      <c r="CF7" s="358"/>
      <c r="CG7" s="358"/>
      <c r="CH7" s="211"/>
      <c r="CI7" s="211"/>
      <c r="DP7" s="211"/>
      <c r="DQ7" s="211"/>
      <c r="DR7" s="211"/>
      <c r="DS7" s="211"/>
      <c r="DT7" s="211"/>
      <c r="DU7" s="439" t="s">
        <v>782</v>
      </c>
      <c r="DV7" s="439"/>
      <c r="DW7" s="439"/>
      <c r="DX7" s="439"/>
      <c r="DY7" s="439"/>
      <c r="DZ7" s="439"/>
      <c r="EA7" s="439"/>
      <c r="EB7" s="439"/>
      <c r="EC7" s="439"/>
      <c r="ED7" s="439"/>
      <c r="EE7" s="439"/>
      <c r="EF7" s="439"/>
      <c r="EG7" s="439"/>
      <c r="EH7" s="439"/>
      <c r="EI7" s="439"/>
      <c r="EJ7" s="439"/>
      <c r="EK7" s="439"/>
      <c r="EL7" s="439"/>
      <c r="EM7" s="439"/>
      <c r="EN7" s="439"/>
      <c r="EO7" s="439"/>
      <c r="EP7" s="439"/>
      <c r="EQ7" s="439"/>
      <c r="ER7" s="439"/>
      <c r="ES7" s="439"/>
      <c r="ET7" s="439"/>
      <c r="EU7" s="439"/>
      <c r="EV7" s="439"/>
      <c r="EW7" s="439"/>
      <c r="EX7" s="439"/>
      <c r="EY7" s="439"/>
      <c r="EZ7" s="439"/>
      <c r="FA7" s="439"/>
      <c r="FB7" s="439"/>
      <c r="FC7" s="439"/>
      <c r="FD7" s="439"/>
      <c r="FE7" s="439"/>
      <c r="FF7" s="439"/>
      <c r="FG7" s="439"/>
    </row>
    <row r="8" spans="1:163" s="33" customFormat="1" ht="9.75" customHeight="1" x14ac:dyDescent="0.2">
      <c r="BL8" s="363" t="s">
        <v>33</v>
      </c>
      <c r="BM8" s="363"/>
      <c r="BN8" s="363"/>
      <c r="BO8" s="363"/>
      <c r="BP8" s="363"/>
      <c r="BQ8" s="363"/>
      <c r="BR8" s="363"/>
      <c r="BS8" s="363"/>
      <c r="BT8" s="363"/>
      <c r="BU8" s="363"/>
      <c r="BV8" s="363"/>
      <c r="BW8" s="363"/>
      <c r="BX8" s="363"/>
      <c r="BY8" s="363"/>
      <c r="BZ8" s="363"/>
      <c r="CA8" s="363"/>
      <c r="CB8" s="363"/>
      <c r="CC8" s="363"/>
      <c r="CD8" s="363"/>
      <c r="CE8" s="363"/>
      <c r="CF8" s="363"/>
      <c r="CG8" s="363"/>
      <c r="CH8" s="208"/>
      <c r="CI8" s="208"/>
      <c r="DU8" s="364" t="s">
        <v>54</v>
      </c>
      <c r="DV8" s="364"/>
      <c r="DW8" s="364"/>
      <c r="DX8" s="364"/>
      <c r="DY8" s="364"/>
      <c r="DZ8" s="364"/>
      <c r="EA8" s="364"/>
      <c r="EB8" s="364"/>
      <c r="EC8" s="364"/>
      <c r="ED8" s="364"/>
      <c r="EE8" s="364"/>
      <c r="EF8" s="364"/>
      <c r="EG8" s="364"/>
      <c r="EH8" s="364"/>
      <c r="EI8" s="364"/>
      <c r="EJ8" s="364"/>
      <c r="EK8" s="364"/>
      <c r="EL8" s="364"/>
      <c r="EM8" s="364"/>
      <c r="EN8" s="364"/>
      <c r="EO8" s="364"/>
      <c r="EP8" s="364"/>
      <c r="EQ8" s="364"/>
      <c r="ER8" s="364"/>
      <c r="ES8" s="364"/>
      <c r="ET8" s="364"/>
      <c r="EU8" s="364"/>
      <c r="EV8" s="364"/>
      <c r="EW8" s="364"/>
      <c r="EX8" s="364"/>
      <c r="EY8" s="364"/>
      <c r="EZ8" s="364"/>
      <c r="FA8" s="364"/>
      <c r="FB8" s="364"/>
      <c r="FC8" s="364"/>
      <c r="FD8" s="364"/>
      <c r="FE8" s="364"/>
      <c r="FF8" s="364"/>
      <c r="FG8" s="364"/>
    </row>
    <row r="9" spans="1:163" s="206" customFormat="1" ht="10.5" customHeight="1" x14ac:dyDescent="0.2">
      <c r="BL9" s="207" t="s">
        <v>64</v>
      </c>
      <c r="BM9" s="355"/>
      <c r="BN9" s="355"/>
      <c r="BO9" s="355"/>
      <c r="BP9" s="355"/>
      <c r="BQ9" s="355"/>
      <c r="BR9" s="356" t="s">
        <v>64</v>
      </c>
      <c r="BS9" s="356"/>
      <c r="BT9" s="355"/>
      <c r="BU9" s="355"/>
      <c r="BV9" s="355"/>
      <c r="BW9" s="355"/>
      <c r="BX9" s="355"/>
      <c r="BY9" s="355"/>
      <c r="BZ9" s="355"/>
      <c r="CA9" s="355"/>
      <c r="CB9" s="355"/>
      <c r="CC9" s="355"/>
      <c r="CD9" s="355"/>
      <c r="CE9" s="355"/>
      <c r="CF9" s="355"/>
      <c r="CG9" s="355"/>
      <c r="CH9" s="355"/>
      <c r="CI9" s="355"/>
      <c r="CJ9" s="355"/>
      <c r="CK9" s="355"/>
      <c r="CL9" s="355"/>
      <c r="CM9" s="355"/>
      <c r="CN9" s="355"/>
      <c r="CO9" s="355"/>
      <c r="CP9" s="355"/>
      <c r="CQ9" s="354">
        <v>20</v>
      </c>
      <c r="CR9" s="354"/>
      <c r="CS9" s="354"/>
      <c r="CT9" s="354"/>
      <c r="CU9" s="357"/>
      <c r="CV9" s="357"/>
      <c r="CW9" s="357"/>
      <c r="CX9" s="356" t="s">
        <v>65</v>
      </c>
      <c r="CY9" s="356"/>
      <c r="CZ9" s="356"/>
      <c r="FG9" s="207"/>
    </row>
    <row r="10" spans="1:163" s="206" customFormat="1" ht="10.5" customHeight="1" x14ac:dyDescent="0.2">
      <c r="BL10" s="207"/>
      <c r="BM10" s="210"/>
      <c r="BN10" s="210"/>
      <c r="BO10" s="210"/>
      <c r="BP10" s="210"/>
      <c r="BQ10" s="210"/>
      <c r="BT10" s="210"/>
      <c r="BU10" s="210"/>
      <c r="BV10" s="210"/>
      <c r="BW10" s="210"/>
      <c r="BX10" s="210"/>
      <c r="BY10" s="210"/>
      <c r="BZ10" s="210"/>
      <c r="CA10" s="210"/>
      <c r="CB10" s="210"/>
      <c r="CC10" s="210"/>
      <c r="CD10" s="210"/>
      <c r="CE10" s="210"/>
      <c r="CF10" s="210"/>
      <c r="CG10" s="210"/>
      <c r="CH10" s="210"/>
      <c r="CI10" s="210"/>
      <c r="CJ10" s="210"/>
      <c r="CK10" s="210"/>
      <c r="CL10" s="210"/>
      <c r="CM10" s="210"/>
      <c r="CN10" s="210"/>
      <c r="CO10" s="210"/>
      <c r="CP10" s="210"/>
      <c r="CQ10" s="207"/>
      <c r="CR10" s="207"/>
      <c r="CS10" s="207"/>
      <c r="CT10" s="207"/>
      <c r="CU10" s="62"/>
      <c r="CV10" s="62"/>
      <c r="CW10" s="62"/>
      <c r="FG10" s="207"/>
    </row>
    <row r="11" spans="1:163" s="34" customFormat="1" ht="15" customHeight="1" x14ac:dyDescent="0.25">
      <c r="A11" s="462" t="s">
        <v>190</v>
      </c>
      <c r="B11" s="462"/>
      <c r="C11" s="462"/>
      <c r="D11" s="462"/>
      <c r="E11" s="462"/>
      <c r="F11" s="462"/>
      <c r="G11" s="462"/>
      <c r="H11" s="462"/>
      <c r="I11" s="462"/>
      <c r="J11" s="462"/>
      <c r="K11" s="462"/>
      <c r="L11" s="462"/>
      <c r="M11" s="462"/>
      <c r="N11" s="462"/>
      <c r="O11" s="462"/>
      <c r="P11" s="462"/>
      <c r="Q11" s="462"/>
      <c r="R11" s="462"/>
      <c r="S11" s="462"/>
      <c r="T11" s="462"/>
      <c r="U11" s="462"/>
      <c r="V11" s="462"/>
      <c r="W11" s="462"/>
      <c r="X11" s="462"/>
      <c r="Y11" s="462"/>
      <c r="Z11" s="462"/>
      <c r="AA11" s="462"/>
      <c r="AB11" s="462"/>
      <c r="AC11" s="462"/>
      <c r="AD11" s="462"/>
      <c r="AE11" s="462"/>
      <c r="AF11" s="462"/>
      <c r="AG11" s="462"/>
      <c r="AH11" s="462"/>
      <c r="AI11" s="462"/>
      <c r="AJ11" s="462"/>
      <c r="AK11" s="462"/>
      <c r="AL11" s="462"/>
      <c r="AM11" s="462"/>
      <c r="AN11" s="462"/>
      <c r="AO11" s="462"/>
      <c r="AP11" s="462"/>
      <c r="AQ11" s="462"/>
      <c r="AR11" s="462"/>
      <c r="AS11" s="462"/>
      <c r="AT11" s="462"/>
      <c r="AU11" s="462"/>
      <c r="AV11" s="462"/>
      <c r="AW11" s="462"/>
      <c r="AX11" s="462"/>
      <c r="AY11" s="462"/>
      <c r="AZ11" s="462"/>
      <c r="BA11" s="462"/>
      <c r="BB11" s="462"/>
      <c r="BC11" s="462"/>
      <c r="BD11" s="462"/>
      <c r="BE11" s="462"/>
      <c r="BF11" s="462"/>
      <c r="BG11" s="462"/>
      <c r="BH11" s="462"/>
      <c r="BI11" s="462"/>
      <c r="BJ11" s="462"/>
      <c r="BK11" s="462"/>
      <c r="BL11" s="462"/>
      <c r="BM11" s="462"/>
      <c r="BN11" s="462"/>
      <c r="BO11" s="462"/>
      <c r="BP11" s="462"/>
      <c r="BQ11" s="462"/>
      <c r="BR11" s="462"/>
      <c r="BS11" s="462"/>
      <c r="BT11" s="462"/>
      <c r="BU11" s="462"/>
      <c r="BV11" s="462"/>
      <c r="BW11" s="462"/>
      <c r="BX11" s="462"/>
      <c r="BY11" s="462"/>
      <c r="BZ11" s="462"/>
      <c r="CA11" s="462"/>
      <c r="CB11" s="462"/>
      <c r="CC11" s="462"/>
      <c r="CD11" s="462"/>
      <c r="CE11" s="462"/>
      <c r="CF11" s="462"/>
      <c r="CG11" s="462"/>
      <c r="CH11" s="462"/>
      <c r="CI11" s="462"/>
      <c r="CJ11" s="462"/>
      <c r="CK11" s="462"/>
      <c r="CL11" s="462"/>
      <c r="CM11" s="462"/>
      <c r="CN11" s="462"/>
      <c r="CO11" s="462"/>
      <c r="CP11" s="462"/>
      <c r="CQ11" s="462"/>
      <c r="CR11" s="462"/>
      <c r="CS11" s="462"/>
      <c r="CT11" s="462"/>
      <c r="CU11" s="462"/>
      <c r="CV11" s="462"/>
      <c r="CW11" s="462"/>
      <c r="CX11" s="462"/>
      <c r="CY11" s="462"/>
      <c r="CZ11" s="462"/>
      <c r="DA11" s="462"/>
      <c r="DB11" s="462"/>
      <c r="DC11" s="462"/>
      <c r="DD11" s="462"/>
      <c r="DE11" s="462"/>
      <c r="DF11" s="462"/>
      <c r="DG11" s="462"/>
      <c r="DH11" s="462"/>
      <c r="DI11" s="462"/>
      <c r="DJ11" s="462"/>
      <c r="DK11" s="462"/>
      <c r="DL11" s="462"/>
      <c r="DM11" s="462"/>
      <c r="DN11" s="462"/>
      <c r="DO11" s="462"/>
      <c r="DP11" s="462"/>
      <c r="DQ11" s="462"/>
      <c r="DR11" s="462"/>
      <c r="DS11" s="462"/>
      <c r="DT11" s="462"/>
      <c r="DU11" s="462"/>
      <c r="DV11" s="462"/>
      <c r="DW11" s="462"/>
      <c r="DX11" s="462"/>
      <c r="DY11" s="462"/>
      <c r="DZ11" s="462"/>
      <c r="EA11" s="462"/>
      <c r="EB11" s="462"/>
      <c r="EC11" s="462"/>
      <c r="ED11" s="462"/>
      <c r="EE11" s="462"/>
      <c r="EF11" s="462"/>
      <c r="EG11" s="462"/>
      <c r="EH11" s="462"/>
      <c r="EI11" s="462"/>
      <c r="EJ11" s="462"/>
      <c r="EK11" s="462"/>
      <c r="EL11" s="462"/>
      <c r="EM11" s="462"/>
      <c r="EN11" s="462"/>
      <c r="EO11" s="462"/>
      <c r="EP11" s="462"/>
      <c r="EQ11" s="462"/>
      <c r="ER11" s="462"/>
      <c r="ES11" s="462"/>
      <c r="ET11" s="462"/>
      <c r="EU11" s="462"/>
      <c r="EV11" s="462"/>
      <c r="EW11" s="462"/>
      <c r="EX11" s="462"/>
      <c r="EY11" s="462"/>
      <c r="EZ11" s="462"/>
      <c r="FA11" s="462"/>
      <c r="FB11" s="462"/>
      <c r="FC11" s="462"/>
      <c r="FD11" s="462"/>
      <c r="FE11" s="462"/>
      <c r="FF11" s="462"/>
      <c r="FG11" s="462"/>
    </row>
    <row r="12" spans="1:163" s="34" customFormat="1" ht="15" customHeight="1" x14ac:dyDescent="0.25">
      <c r="A12" s="462" t="s">
        <v>783</v>
      </c>
      <c r="B12" s="462"/>
      <c r="C12" s="462"/>
      <c r="D12" s="462"/>
      <c r="E12" s="462"/>
      <c r="F12" s="462"/>
      <c r="G12" s="462"/>
      <c r="H12" s="462"/>
      <c r="I12" s="462"/>
      <c r="J12" s="462"/>
      <c r="K12" s="462"/>
      <c r="L12" s="462"/>
      <c r="M12" s="462"/>
      <c r="N12" s="462"/>
      <c r="O12" s="462"/>
      <c r="P12" s="462"/>
      <c r="Q12" s="462"/>
      <c r="R12" s="462"/>
      <c r="S12" s="462"/>
      <c r="T12" s="462"/>
      <c r="U12" s="462"/>
      <c r="V12" s="462"/>
      <c r="W12" s="462"/>
      <c r="X12" s="462"/>
      <c r="Y12" s="462"/>
      <c r="Z12" s="462"/>
      <c r="AA12" s="462"/>
      <c r="AB12" s="462"/>
      <c r="AC12" s="462"/>
      <c r="AD12" s="462"/>
      <c r="AE12" s="462"/>
      <c r="AF12" s="462"/>
      <c r="AG12" s="462"/>
      <c r="AH12" s="462"/>
      <c r="AI12" s="462"/>
      <c r="AJ12" s="462"/>
      <c r="AK12" s="462"/>
      <c r="AL12" s="462"/>
      <c r="AM12" s="462"/>
      <c r="AN12" s="462"/>
      <c r="AO12" s="462"/>
      <c r="AP12" s="462"/>
      <c r="AQ12" s="462"/>
      <c r="AR12" s="462"/>
      <c r="AS12" s="462"/>
      <c r="AT12" s="462"/>
      <c r="AU12" s="462"/>
      <c r="AV12" s="462"/>
      <c r="AW12" s="462"/>
      <c r="AX12" s="462"/>
      <c r="AY12" s="462"/>
      <c r="AZ12" s="462"/>
      <c r="BA12" s="462"/>
      <c r="BB12" s="462"/>
      <c r="BC12" s="462"/>
      <c r="BD12" s="462"/>
      <c r="BE12" s="462"/>
      <c r="BF12" s="462"/>
      <c r="BG12" s="462"/>
      <c r="BH12" s="462"/>
      <c r="BI12" s="462"/>
      <c r="BJ12" s="462"/>
      <c r="BK12" s="462"/>
      <c r="BL12" s="462"/>
      <c r="BM12" s="462"/>
      <c r="BN12" s="462"/>
      <c r="BO12" s="462"/>
      <c r="BP12" s="462"/>
      <c r="BQ12" s="462"/>
      <c r="BR12" s="462"/>
      <c r="BS12" s="462"/>
      <c r="BT12" s="462"/>
      <c r="BU12" s="462"/>
      <c r="BV12" s="462"/>
      <c r="BW12" s="462"/>
      <c r="BX12" s="462"/>
      <c r="BY12" s="462"/>
      <c r="BZ12" s="462"/>
      <c r="CA12" s="462"/>
      <c r="CB12" s="462"/>
      <c r="CC12" s="462"/>
      <c r="CD12" s="462"/>
      <c r="CE12" s="462"/>
      <c r="CF12" s="462"/>
      <c r="CG12" s="462"/>
      <c r="CH12" s="462"/>
      <c r="CI12" s="462"/>
      <c r="CJ12" s="462"/>
      <c r="CK12" s="462"/>
      <c r="CL12" s="462"/>
      <c r="CM12" s="462"/>
      <c r="CN12" s="462"/>
      <c r="CO12" s="462"/>
      <c r="CP12" s="462"/>
      <c r="CQ12" s="462"/>
      <c r="CR12" s="462"/>
      <c r="CS12" s="462"/>
      <c r="CT12" s="462"/>
      <c r="CU12" s="462"/>
      <c r="CV12" s="462"/>
      <c r="CW12" s="462"/>
      <c r="CX12" s="462"/>
      <c r="CY12" s="462"/>
      <c r="CZ12" s="462"/>
      <c r="DA12" s="462"/>
      <c r="DB12" s="462"/>
      <c r="DC12" s="462"/>
      <c r="DD12" s="462"/>
      <c r="DE12" s="462"/>
      <c r="DF12" s="462"/>
      <c r="DG12" s="462"/>
      <c r="DH12" s="462"/>
      <c r="DI12" s="462"/>
      <c r="DJ12" s="462"/>
      <c r="DK12" s="462"/>
      <c r="DL12" s="462"/>
      <c r="DM12" s="462"/>
      <c r="DN12" s="462"/>
      <c r="DO12" s="462"/>
      <c r="DP12" s="462"/>
      <c r="DQ12" s="462"/>
      <c r="DR12" s="462"/>
      <c r="DS12" s="462"/>
      <c r="DT12" s="462"/>
      <c r="DU12" s="462"/>
      <c r="DV12" s="462"/>
      <c r="DW12" s="462"/>
      <c r="DX12" s="462"/>
      <c r="DY12" s="462"/>
      <c r="DZ12" s="462"/>
      <c r="EA12" s="462"/>
      <c r="EB12" s="462"/>
      <c r="EC12" s="462"/>
      <c r="ED12" s="462"/>
      <c r="EE12" s="462"/>
      <c r="EF12" s="462"/>
      <c r="EG12" s="462"/>
      <c r="EH12" s="462"/>
      <c r="EI12" s="462"/>
      <c r="EJ12" s="462"/>
      <c r="EK12" s="462"/>
      <c r="EL12" s="462"/>
      <c r="EM12" s="462"/>
      <c r="EN12" s="462"/>
      <c r="EO12" s="462"/>
      <c r="EP12" s="462"/>
      <c r="EQ12" s="462"/>
      <c r="ER12" s="462"/>
      <c r="ES12" s="462"/>
      <c r="ET12" s="462"/>
      <c r="EU12" s="462"/>
      <c r="EV12" s="462"/>
      <c r="EW12" s="462"/>
      <c r="EX12" s="462"/>
      <c r="EY12" s="462"/>
      <c r="EZ12" s="462"/>
      <c r="FA12" s="462"/>
      <c r="FB12" s="462"/>
      <c r="FC12" s="462"/>
      <c r="FD12" s="462"/>
      <c r="FE12" s="462"/>
      <c r="FF12" s="462"/>
      <c r="FG12" s="462"/>
    </row>
    <row r="13" spans="1:163" s="206" customFormat="1" ht="12" customHeight="1" thickBot="1" x14ac:dyDescent="0.25">
      <c r="A13" s="35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36"/>
      <c r="CQ13" s="36"/>
      <c r="CR13" s="36"/>
      <c r="CS13" s="36"/>
      <c r="CT13" s="36"/>
      <c r="CU13" s="36"/>
      <c r="CV13" s="36"/>
      <c r="CW13" s="36"/>
      <c r="CX13" s="36"/>
      <c r="CY13" s="36"/>
      <c r="CZ13" s="36"/>
      <c r="DA13" s="36"/>
      <c r="DB13" s="36"/>
      <c r="DC13" s="36"/>
      <c r="DD13" s="36"/>
      <c r="DE13" s="36"/>
      <c r="DF13" s="36"/>
      <c r="DG13" s="36"/>
      <c r="DH13" s="36"/>
      <c r="DI13" s="36"/>
      <c r="DJ13" s="36"/>
      <c r="DK13" s="36"/>
      <c r="DL13" s="36"/>
      <c r="DM13" s="36"/>
      <c r="DN13" s="36"/>
      <c r="DO13" s="36"/>
      <c r="DP13" s="36"/>
      <c r="DQ13" s="36"/>
      <c r="DR13" s="36"/>
      <c r="DS13" s="36"/>
      <c r="DT13" s="36"/>
      <c r="DU13" s="36"/>
      <c r="DV13" s="36"/>
      <c r="DW13" s="36"/>
      <c r="DX13" s="36"/>
      <c r="DY13" s="36"/>
      <c r="DZ13" s="36"/>
      <c r="EA13" s="36"/>
      <c r="EB13" s="36"/>
      <c r="EC13" s="36"/>
      <c r="EE13" s="36"/>
      <c r="EF13" s="463"/>
      <c r="EG13" s="463"/>
      <c r="EH13" s="463"/>
      <c r="EI13" s="463"/>
      <c r="EJ13" s="37"/>
      <c r="EK13" s="37"/>
      <c r="EL13" s="37"/>
      <c r="EM13" s="37"/>
      <c r="EV13" s="464" t="s">
        <v>57</v>
      </c>
      <c r="EW13" s="465"/>
      <c r="EX13" s="465"/>
      <c r="EY13" s="465"/>
      <c r="EZ13" s="465"/>
      <c r="FA13" s="465"/>
      <c r="FB13" s="465"/>
      <c r="FC13" s="465"/>
      <c r="FD13" s="465"/>
      <c r="FE13" s="465"/>
      <c r="FF13" s="465"/>
      <c r="FG13" s="466"/>
    </row>
    <row r="14" spans="1:163" s="206" customFormat="1" ht="12" customHeight="1" x14ac:dyDescent="0.2">
      <c r="DX14" s="37"/>
      <c r="DY14" s="37"/>
      <c r="DZ14" s="37"/>
      <c r="EA14" s="37"/>
      <c r="EB14" s="38"/>
      <c r="EC14" s="38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40"/>
      <c r="EO14" s="40"/>
      <c r="EP14" s="40"/>
      <c r="EQ14" s="40"/>
      <c r="ES14" s="39"/>
      <c r="ET14" s="40" t="s">
        <v>35</v>
      </c>
      <c r="EV14" s="459" t="s">
        <v>34</v>
      </c>
      <c r="EW14" s="460"/>
      <c r="EX14" s="460"/>
      <c r="EY14" s="460"/>
      <c r="EZ14" s="460"/>
      <c r="FA14" s="460"/>
      <c r="FB14" s="460"/>
      <c r="FC14" s="460"/>
      <c r="FD14" s="460"/>
      <c r="FE14" s="460"/>
      <c r="FF14" s="460"/>
      <c r="FG14" s="461"/>
    </row>
    <row r="15" spans="1:163" s="206" customFormat="1" ht="10.5" customHeight="1" x14ac:dyDescent="0.2">
      <c r="AM15" s="207" t="s">
        <v>189</v>
      </c>
      <c r="AN15" s="355"/>
      <c r="AO15" s="355"/>
      <c r="AP15" s="355"/>
      <c r="AQ15" s="355"/>
      <c r="AR15" s="355"/>
      <c r="AS15" s="356" t="s">
        <v>64</v>
      </c>
      <c r="AT15" s="356"/>
      <c r="AU15" s="355"/>
      <c r="AV15" s="355"/>
      <c r="AW15" s="355"/>
      <c r="AX15" s="355"/>
      <c r="AY15" s="355"/>
      <c r="AZ15" s="355"/>
      <c r="BA15" s="355"/>
      <c r="BB15" s="355"/>
      <c r="BC15" s="355"/>
      <c r="BD15" s="355"/>
      <c r="BE15" s="355"/>
      <c r="BF15" s="355"/>
      <c r="BG15" s="355"/>
      <c r="BH15" s="355"/>
      <c r="BI15" s="355"/>
      <c r="BJ15" s="355"/>
      <c r="BK15" s="355"/>
      <c r="BL15" s="355"/>
      <c r="BM15" s="355"/>
      <c r="BN15" s="355"/>
      <c r="BO15" s="355"/>
      <c r="BP15" s="355"/>
      <c r="BQ15" s="355"/>
      <c r="BR15" s="354">
        <v>20</v>
      </c>
      <c r="BS15" s="354"/>
      <c r="BT15" s="354"/>
      <c r="BU15" s="354"/>
      <c r="BV15" s="357"/>
      <c r="BW15" s="357"/>
      <c r="BX15" s="357"/>
      <c r="BY15" s="356" t="s">
        <v>65</v>
      </c>
      <c r="BZ15" s="356"/>
      <c r="CA15" s="356"/>
      <c r="EN15" s="207"/>
      <c r="EO15" s="207"/>
      <c r="EP15" s="207"/>
      <c r="EQ15" s="207"/>
      <c r="ET15" s="207" t="s">
        <v>36</v>
      </c>
      <c r="EV15" s="390"/>
      <c r="EW15" s="391"/>
      <c r="EX15" s="391"/>
      <c r="EY15" s="391"/>
      <c r="EZ15" s="391"/>
      <c r="FA15" s="391"/>
      <c r="FB15" s="391"/>
      <c r="FC15" s="391"/>
      <c r="FD15" s="391"/>
      <c r="FE15" s="391"/>
      <c r="FF15" s="391"/>
      <c r="FG15" s="437"/>
    </row>
    <row r="16" spans="1:163" s="206" customFormat="1" ht="10.5" customHeight="1" x14ac:dyDescent="0.2">
      <c r="A16" s="206" t="s">
        <v>191</v>
      </c>
      <c r="AK16" s="426" t="s">
        <v>631</v>
      </c>
      <c r="AL16" s="426"/>
      <c r="AM16" s="426"/>
      <c r="AN16" s="426"/>
      <c r="AO16" s="426"/>
      <c r="AP16" s="426"/>
      <c r="AQ16" s="426"/>
      <c r="AR16" s="426"/>
      <c r="AS16" s="426"/>
      <c r="AT16" s="426"/>
      <c r="AU16" s="426"/>
      <c r="AV16" s="426"/>
      <c r="AW16" s="426"/>
      <c r="AX16" s="426"/>
      <c r="AY16" s="426"/>
      <c r="AZ16" s="426"/>
      <c r="BA16" s="426"/>
      <c r="BB16" s="426"/>
      <c r="BC16" s="426"/>
      <c r="BD16" s="426"/>
      <c r="BE16" s="426"/>
      <c r="BF16" s="426"/>
      <c r="BG16" s="426"/>
      <c r="BH16" s="426"/>
      <c r="BI16" s="426"/>
      <c r="BJ16" s="426"/>
      <c r="BK16" s="426"/>
      <c r="BL16" s="426"/>
      <c r="BM16" s="426"/>
      <c r="BN16" s="426"/>
      <c r="BO16" s="426"/>
      <c r="BP16" s="426"/>
      <c r="BQ16" s="426"/>
      <c r="BR16" s="426"/>
      <c r="BS16" s="426"/>
      <c r="BT16" s="426"/>
      <c r="BU16" s="426"/>
      <c r="BV16" s="426"/>
      <c r="BW16" s="426"/>
      <c r="BX16" s="426"/>
      <c r="BY16" s="426"/>
      <c r="BZ16" s="426"/>
      <c r="CA16" s="426"/>
      <c r="CB16" s="426"/>
      <c r="CC16" s="426"/>
      <c r="CD16" s="426"/>
      <c r="CE16" s="426"/>
      <c r="CF16" s="426"/>
      <c r="CG16" s="426"/>
      <c r="CH16" s="426"/>
      <c r="CI16" s="426"/>
      <c r="CJ16" s="426"/>
      <c r="CK16" s="426"/>
      <c r="CL16" s="426"/>
      <c r="CM16" s="426"/>
      <c r="CN16" s="426"/>
      <c r="CO16" s="426"/>
      <c r="CP16" s="426"/>
      <c r="CQ16" s="426"/>
      <c r="CR16" s="426"/>
      <c r="CS16" s="426"/>
      <c r="CT16" s="426"/>
      <c r="CU16" s="426"/>
      <c r="CV16" s="426"/>
      <c r="CW16" s="426"/>
      <c r="CX16" s="426"/>
      <c r="CY16" s="426"/>
      <c r="CZ16" s="426"/>
      <c r="DA16" s="426"/>
      <c r="DB16" s="426"/>
      <c r="DC16" s="426"/>
      <c r="DD16" s="426"/>
      <c r="DE16" s="426"/>
      <c r="DF16" s="426"/>
      <c r="DG16" s="426"/>
      <c r="DH16" s="426"/>
      <c r="DI16" s="426"/>
      <c r="DJ16" s="426"/>
      <c r="DK16" s="426"/>
      <c r="DL16" s="426"/>
      <c r="DM16" s="426"/>
      <c r="DN16" s="426"/>
      <c r="DO16" s="426"/>
      <c r="DP16" s="426"/>
      <c r="DQ16" s="426"/>
      <c r="DR16" s="426"/>
      <c r="DS16" s="426"/>
      <c r="DT16" s="426"/>
      <c r="DU16" s="426"/>
      <c r="DV16" s="426"/>
      <c r="DW16" s="426"/>
      <c r="DX16" s="426"/>
      <c r="DY16" s="426"/>
      <c r="DZ16" s="426"/>
      <c r="EA16" s="426"/>
      <c r="EB16" s="426"/>
      <c r="EC16" s="426"/>
      <c r="ED16" s="426"/>
      <c r="EE16" s="426"/>
      <c r="EF16" s="426"/>
      <c r="EG16" s="426"/>
      <c r="EH16" s="426"/>
      <c r="EN16" s="207"/>
      <c r="EO16" s="207"/>
      <c r="EP16" s="207"/>
      <c r="EQ16" s="207"/>
      <c r="ET16" s="207"/>
      <c r="EV16" s="402" t="s">
        <v>442</v>
      </c>
      <c r="EW16" s="403"/>
      <c r="EX16" s="403"/>
      <c r="EY16" s="403"/>
      <c r="EZ16" s="403"/>
      <c r="FA16" s="403"/>
      <c r="FB16" s="403"/>
      <c r="FC16" s="403"/>
      <c r="FD16" s="403"/>
      <c r="FE16" s="403"/>
      <c r="FF16" s="403"/>
      <c r="FG16" s="404"/>
    </row>
    <row r="17" spans="1:163" s="206" customFormat="1" ht="15" customHeight="1" x14ac:dyDescent="0.2">
      <c r="A17" s="206" t="s">
        <v>225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K17" s="427"/>
      <c r="AL17" s="427"/>
      <c r="AM17" s="427"/>
      <c r="AN17" s="427"/>
      <c r="AO17" s="427"/>
      <c r="AP17" s="427"/>
      <c r="AQ17" s="427"/>
      <c r="AR17" s="427"/>
      <c r="AS17" s="427"/>
      <c r="AT17" s="427"/>
      <c r="AU17" s="427"/>
      <c r="AV17" s="427"/>
      <c r="AW17" s="427"/>
      <c r="AX17" s="427"/>
      <c r="AY17" s="427"/>
      <c r="AZ17" s="427"/>
      <c r="BA17" s="427"/>
      <c r="BB17" s="427"/>
      <c r="BC17" s="427"/>
      <c r="BD17" s="427"/>
      <c r="BE17" s="427"/>
      <c r="BF17" s="427"/>
      <c r="BG17" s="427"/>
      <c r="BH17" s="427"/>
      <c r="BI17" s="427"/>
      <c r="BJ17" s="427"/>
      <c r="BK17" s="427"/>
      <c r="BL17" s="427"/>
      <c r="BM17" s="427"/>
      <c r="BN17" s="427"/>
      <c r="BO17" s="427"/>
      <c r="BP17" s="427"/>
      <c r="BQ17" s="427"/>
      <c r="BR17" s="427"/>
      <c r="BS17" s="427"/>
      <c r="BT17" s="427"/>
      <c r="BU17" s="427"/>
      <c r="BV17" s="427"/>
      <c r="BW17" s="427"/>
      <c r="BX17" s="427"/>
      <c r="BY17" s="427"/>
      <c r="BZ17" s="427"/>
      <c r="CA17" s="427"/>
      <c r="CB17" s="427"/>
      <c r="CC17" s="427"/>
      <c r="CD17" s="427"/>
      <c r="CE17" s="427"/>
      <c r="CF17" s="427"/>
      <c r="CG17" s="427"/>
      <c r="CH17" s="427"/>
      <c r="CI17" s="427"/>
      <c r="CJ17" s="427"/>
      <c r="CK17" s="427"/>
      <c r="CL17" s="427"/>
      <c r="CM17" s="427"/>
      <c r="CN17" s="427"/>
      <c r="CO17" s="427"/>
      <c r="CP17" s="427"/>
      <c r="CQ17" s="427"/>
      <c r="CR17" s="427"/>
      <c r="CS17" s="427"/>
      <c r="CT17" s="427"/>
      <c r="CU17" s="427"/>
      <c r="CV17" s="427"/>
      <c r="CW17" s="427"/>
      <c r="CX17" s="427"/>
      <c r="CY17" s="427"/>
      <c r="CZ17" s="427"/>
      <c r="DA17" s="427"/>
      <c r="DB17" s="427"/>
      <c r="DC17" s="427"/>
      <c r="DD17" s="427"/>
      <c r="DE17" s="427"/>
      <c r="DF17" s="427"/>
      <c r="DG17" s="427"/>
      <c r="DH17" s="427"/>
      <c r="DI17" s="427"/>
      <c r="DJ17" s="427"/>
      <c r="DK17" s="427"/>
      <c r="DL17" s="427"/>
      <c r="DM17" s="427"/>
      <c r="DN17" s="427"/>
      <c r="DO17" s="427"/>
      <c r="DP17" s="427"/>
      <c r="DQ17" s="427"/>
      <c r="DR17" s="427"/>
      <c r="DS17" s="427"/>
      <c r="DT17" s="427"/>
      <c r="DU17" s="427"/>
      <c r="DV17" s="427"/>
      <c r="DW17" s="427"/>
      <c r="DX17" s="427"/>
      <c r="DY17" s="427"/>
      <c r="DZ17" s="427"/>
      <c r="EA17" s="427"/>
      <c r="EB17" s="427"/>
      <c r="EC17" s="427"/>
      <c r="ED17" s="427"/>
      <c r="EE17" s="427"/>
      <c r="EF17" s="427"/>
      <c r="EG17" s="427"/>
      <c r="EH17" s="427"/>
      <c r="EN17" s="207"/>
      <c r="EO17" s="207"/>
      <c r="EP17" s="207"/>
      <c r="EQ17" s="207"/>
      <c r="ET17" s="207" t="s">
        <v>37</v>
      </c>
      <c r="EV17" s="405"/>
      <c r="EW17" s="355"/>
      <c r="EX17" s="355"/>
      <c r="EY17" s="355"/>
      <c r="EZ17" s="355"/>
      <c r="FA17" s="355"/>
      <c r="FB17" s="355"/>
      <c r="FC17" s="355"/>
      <c r="FD17" s="355"/>
      <c r="FE17" s="355"/>
      <c r="FF17" s="355"/>
      <c r="FG17" s="406"/>
    </row>
    <row r="18" spans="1:163" s="206" customFormat="1" ht="3" customHeight="1" thickBot="1" x14ac:dyDescent="0.25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1"/>
      <c r="CQ18" s="41"/>
      <c r="CR18" s="41"/>
      <c r="CS18" s="41"/>
      <c r="CT18" s="41"/>
      <c r="CU18" s="41"/>
      <c r="CV18" s="41"/>
      <c r="CW18" s="41"/>
      <c r="CX18" s="41"/>
      <c r="CY18" s="41"/>
      <c r="CZ18" s="41"/>
      <c r="DA18" s="41"/>
      <c r="DB18" s="41"/>
      <c r="DC18" s="41"/>
      <c r="DD18" s="41"/>
      <c r="DE18" s="41"/>
      <c r="DF18" s="41"/>
      <c r="DG18" s="41"/>
      <c r="DH18" s="41"/>
      <c r="DI18" s="41"/>
      <c r="DJ18" s="41"/>
      <c r="DK18" s="41"/>
      <c r="DL18" s="41"/>
      <c r="DM18" s="41"/>
      <c r="DN18" s="41"/>
      <c r="DO18" s="41"/>
      <c r="DP18" s="41"/>
      <c r="DQ18" s="41"/>
      <c r="DR18" s="41"/>
      <c r="DS18" s="41"/>
      <c r="DT18" s="41"/>
      <c r="DU18" s="41"/>
      <c r="DV18" s="41"/>
      <c r="DW18" s="41"/>
      <c r="DX18" s="41"/>
      <c r="DY18" s="41"/>
      <c r="DZ18" s="41"/>
      <c r="EA18" s="41"/>
      <c r="EB18" s="41"/>
      <c r="EC18" s="41"/>
      <c r="ED18" s="41"/>
      <c r="EE18" s="41"/>
      <c r="EN18" s="207"/>
      <c r="EO18" s="207"/>
      <c r="EP18" s="207"/>
      <c r="EQ18" s="207"/>
      <c r="ET18" s="207"/>
      <c r="EV18" s="402"/>
      <c r="EW18" s="403"/>
      <c r="EX18" s="403"/>
      <c r="EY18" s="403"/>
      <c r="EZ18" s="403"/>
      <c r="FA18" s="403"/>
      <c r="FB18" s="403"/>
      <c r="FC18" s="403"/>
      <c r="FD18" s="403"/>
      <c r="FE18" s="403"/>
      <c r="FF18" s="403"/>
      <c r="FG18" s="404"/>
    </row>
    <row r="19" spans="1:163" s="206" customFormat="1" ht="10.5" customHeight="1" x14ac:dyDescent="0.2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J19" s="41"/>
      <c r="AK19" s="42" t="s">
        <v>38</v>
      </c>
      <c r="AL19" s="41"/>
      <c r="AM19" s="41"/>
      <c r="AN19" s="41"/>
      <c r="AU19" s="431" t="s">
        <v>632</v>
      </c>
      <c r="AV19" s="432"/>
      <c r="AW19" s="432"/>
      <c r="AX19" s="432"/>
      <c r="AY19" s="432"/>
      <c r="AZ19" s="432"/>
      <c r="BA19" s="432"/>
      <c r="BB19" s="432"/>
      <c r="BC19" s="432"/>
      <c r="BD19" s="432"/>
      <c r="BE19" s="432"/>
      <c r="BF19" s="432"/>
      <c r="BG19" s="432"/>
      <c r="BH19" s="432"/>
      <c r="BI19" s="432"/>
      <c r="BJ19" s="432"/>
      <c r="BK19" s="432"/>
      <c r="BL19" s="432"/>
      <c r="BM19" s="432"/>
      <c r="BN19" s="432"/>
      <c r="BO19" s="432"/>
      <c r="BP19" s="432"/>
      <c r="BQ19" s="432"/>
      <c r="BR19" s="432"/>
      <c r="BS19" s="432"/>
      <c r="BT19" s="432"/>
      <c r="BU19" s="432"/>
      <c r="BV19" s="433"/>
      <c r="DG19" s="41"/>
      <c r="DH19" s="41"/>
      <c r="DI19" s="41"/>
      <c r="DJ19" s="41"/>
      <c r="DK19" s="41"/>
      <c r="DL19" s="41"/>
      <c r="DM19" s="41"/>
      <c r="DN19" s="41"/>
      <c r="DO19" s="41"/>
      <c r="DP19" s="41"/>
      <c r="DQ19" s="41"/>
      <c r="DR19" s="41"/>
      <c r="DS19" s="41"/>
      <c r="DT19" s="41"/>
      <c r="DU19" s="41"/>
      <c r="DV19" s="41"/>
      <c r="DW19" s="41"/>
      <c r="DX19" s="41"/>
      <c r="DY19" s="41"/>
      <c r="DZ19" s="41"/>
      <c r="EA19" s="41"/>
      <c r="EB19" s="41"/>
      <c r="EC19" s="41"/>
      <c r="ED19" s="41"/>
      <c r="EE19" s="41"/>
      <c r="EN19" s="207"/>
      <c r="EO19" s="207"/>
      <c r="EP19" s="207"/>
      <c r="EQ19" s="207"/>
      <c r="ET19" s="207" t="s">
        <v>39</v>
      </c>
      <c r="EV19" s="428"/>
      <c r="EW19" s="429"/>
      <c r="EX19" s="429"/>
      <c r="EY19" s="429"/>
      <c r="EZ19" s="429"/>
      <c r="FA19" s="429"/>
      <c r="FB19" s="429"/>
      <c r="FC19" s="429"/>
      <c r="FD19" s="429"/>
      <c r="FE19" s="429"/>
      <c r="FF19" s="429"/>
      <c r="FG19" s="430"/>
    </row>
    <row r="20" spans="1:163" s="206" customFormat="1" ht="3" customHeight="1" thickBot="1" x14ac:dyDescent="0.25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U20" s="434"/>
      <c r="AV20" s="435"/>
      <c r="AW20" s="435"/>
      <c r="AX20" s="435"/>
      <c r="AY20" s="435"/>
      <c r="AZ20" s="435"/>
      <c r="BA20" s="435"/>
      <c r="BB20" s="435"/>
      <c r="BC20" s="435"/>
      <c r="BD20" s="435"/>
      <c r="BE20" s="435"/>
      <c r="BF20" s="435"/>
      <c r="BG20" s="435"/>
      <c r="BH20" s="435"/>
      <c r="BI20" s="435"/>
      <c r="BJ20" s="435"/>
      <c r="BK20" s="435"/>
      <c r="BL20" s="435"/>
      <c r="BM20" s="435"/>
      <c r="BN20" s="435"/>
      <c r="BO20" s="435"/>
      <c r="BP20" s="435"/>
      <c r="BQ20" s="435"/>
      <c r="BR20" s="435"/>
      <c r="BS20" s="435"/>
      <c r="BT20" s="435"/>
      <c r="BU20" s="435"/>
      <c r="BV20" s="436"/>
      <c r="DG20" s="41"/>
      <c r="DH20" s="41"/>
      <c r="DI20" s="41"/>
      <c r="DJ20" s="41"/>
      <c r="DK20" s="41"/>
      <c r="DL20" s="41"/>
      <c r="DM20" s="41"/>
      <c r="DN20" s="41"/>
      <c r="DO20" s="41"/>
      <c r="DP20" s="41"/>
      <c r="DQ20" s="41"/>
      <c r="DR20" s="41"/>
      <c r="DS20" s="41"/>
      <c r="DT20" s="41"/>
      <c r="DU20" s="41"/>
      <c r="DV20" s="41"/>
      <c r="DW20" s="41"/>
      <c r="DX20" s="41"/>
      <c r="DY20" s="41"/>
      <c r="DZ20" s="41"/>
      <c r="EA20" s="41"/>
      <c r="EB20" s="41"/>
      <c r="EC20" s="41"/>
      <c r="ED20" s="41"/>
      <c r="EE20" s="41"/>
      <c r="EN20" s="207"/>
      <c r="EO20" s="207"/>
      <c r="EP20" s="207"/>
      <c r="EQ20" s="207"/>
      <c r="ET20" s="207"/>
      <c r="EV20" s="405"/>
      <c r="EW20" s="355"/>
      <c r="EX20" s="355"/>
      <c r="EY20" s="355"/>
      <c r="EZ20" s="355"/>
      <c r="FA20" s="355"/>
      <c r="FB20" s="355"/>
      <c r="FC20" s="355"/>
      <c r="FD20" s="355"/>
      <c r="FE20" s="355"/>
      <c r="FF20" s="355"/>
      <c r="FG20" s="406"/>
    </row>
    <row r="21" spans="1:163" s="206" customFormat="1" ht="10.5" customHeight="1" x14ac:dyDescent="0.2">
      <c r="A21" s="206" t="s">
        <v>40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K21" s="401" t="s">
        <v>633</v>
      </c>
      <c r="AL21" s="401"/>
      <c r="AM21" s="401"/>
      <c r="AN21" s="401"/>
      <c r="AO21" s="401"/>
      <c r="AP21" s="401"/>
      <c r="AQ21" s="401"/>
      <c r="AR21" s="401"/>
      <c r="AS21" s="401"/>
      <c r="AT21" s="401"/>
      <c r="AU21" s="401"/>
      <c r="AV21" s="401"/>
      <c r="AW21" s="401"/>
      <c r="AX21" s="401"/>
      <c r="AY21" s="401"/>
      <c r="AZ21" s="401"/>
      <c r="BA21" s="401"/>
      <c r="BB21" s="401"/>
      <c r="BC21" s="401"/>
      <c r="BD21" s="401"/>
      <c r="BE21" s="401"/>
      <c r="BF21" s="401"/>
      <c r="BG21" s="401"/>
      <c r="BH21" s="401"/>
      <c r="BI21" s="401"/>
      <c r="BJ21" s="401"/>
      <c r="BK21" s="401"/>
      <c r="BL21" s="401"/>
      <c r="BM21" s="401"/>
      <c r="BN21" s="401"/>
      <c r="BO21" s="401"/>
      <c r="BP21" s="401"/>
      <c r="BQ21" s="401"/>
      <c r="BR21" s="401"/>
      <c r="BS21" s="401"/>
      <c r="BT21" s="401"/>
      <c r="BU21" s="401"/>
      <c r="BV21" s="401"/>
      <c r="BW21" s="401"/>
      <c r="BX21" s="401"/>
      <c r="BY21" s="401"/>
      <c r="BZ21" s="401"/>
      <c r="CA21" s="401"/>
      <c r="CB21" s="401"/>
      <c r="CC21" s="401"/>
      <c r="CD21" s="401"/>
      <c r="CE21" s="401"/>
      <c r="CF21" s="401"/>
      <c r="CG21" s="401"/>
      <c r="CH21" s="401"/>
      <c r="CI21" s="401"/>
      <c r="CJ21" s="401"/>
      <c r="CK21" s="401"/>
      <c r="CL21" s="401"/>
      <c r="CM21" s="401"/>
      <c r="CN21" s="401"/>
      <c r="CO21" s="401"/>
      <c r="CP21" s="401"/>
      <c r="CQ21" s="401"/>
      <c r="CR21" s="401"/>
      <c r="CS21" s="401"/>
      <c r="CT21" s="401"/>
      <c r="CU21" s="401"/>
      <c r="CV21" s="401"/>
      <c r="CW21" s="401"/>
      <c r="CX21" s="401"/>
      <c r="CY21" s="401"/>
      <c r="CZ21" s="401"/>
      <c r="DA21" s="401"/>
      <c r="DB21" s="401"/>
      <c r="DC21" s="401"/>
      <c r="DD21" s="401"/>
      <c r="DE21" s="401"/>
      <c r="DF21" s="401"/>
      <c r="DG21" s="401"/>
      <c r="DH21" s="401"/>
      <c r="DI21" s="401"/>
      <c r="DJ21" s="401"/>
      <c r="DK21" s="401"/>
      <c r="DL21" s="401"/>
      <c r="DM21" s="401"/>
      <c r="DN21" s="401"/>
      <c r="DO21" s="401"/>
      <c r="DP21" s="401"/>
      <c r="DQ21" s="401"/>
      <c r="DR21" s="401"/>
      <c r="DS21" s="401"/>
      <c r="DT21" s="401"/>
      <c r="DU21" s="401"/>
      <c r="DV21" s="401"/>
      <c r="DW21" s="401"/>
      <c r="DX21" s="401"/>
      <c r="DY21" s="401"/>
      <c r="DZ21" s="401"/>
      <c r="EA21" s="401"/>
      <c r="EB21" s="401"/>
      <c r="EC21" s="401"/>
      <c r="ED21" s="401"/>
      <c r="EE21" s="401"/>
      <c r="EF21" s="401"/>
      <c r="EG21" s="401"/>
      <c r="EH21" s="401"/>
      <c r="EN21" s="207"/>
      <c r="EO21" s="207"/>
      <c r="EP21" s="207"/>
      <c r="EQ21" s="207"/>
      <c r="ET21" s="40" t="s">
        <v>41</v>
      </c>
      <c r="EV21" s="390" t="s">
        <v>634</v>
      </c>
      <c r="EW21" s="391"/>
      <c r="EX21" s="391"/>
      <c r="EY21" s="391"/>
      <c r="EZ21" s="391"/>
      <c r="FA21" s="391"/>
      <c r="FB21" s="391"/>
      <c r="FC21" s="391"/>
      <c r="FD21" s="391"/>
      <c r="FE21" s="391"/>
      <c r="FF21" s="391"/>
      <c r="FG21" s="437"/>
    </row>
    <row r="22" spans="1:163" s="206" customFormat="1" ht="10.5" customHeight="1" x14ac:dyDescent="0.2">
      <c r="A22" s="206" t="s">
        <v>187</v>
      </c>
      <c r="AK22" s="400" t="s">
        <v>446</v>
      </c>
      <c r="AL22" s="400"/>
      <c r="AM22" s="400"/>
      <c r="AN22" s="400"/>
      <c r="AO22" s="400"/>
      <c r="AP22" s="400"/>
      <c r="AQ22" s="400"/>
      <c r="AR22" s="400"/>
      <c r="AS22" s="400"/>
      <c r="AT22" s="400"/>
      <c r="AU22" s="400"/>
      <c r="AV22" s="400"/>
      <c r="AW22" s="400"/>
      <c r="AX22" s="400"/>
      <c r="AY22" s="400"/>
      <c r="AZ22" s="400"/>
      <c r="BA22" s="400"/>
      <c r="BB22" s="400"/>
      <c r="BC22" s="400"/>
      <c r="BD22" s="400"/>
      <c r="BE22" s="400"/>
      <c r="BF22" s="400"/>
      <c r="BG22" s="400"/>
      <c r="BH22" s="400"/>
      <c r="BI22" s="400"/>
      <c r="BJ22" s="400"/>
      <c r="BK22" s="400"/>
      <c r="BL22" s="400"/>
      <c r="BM22" s="400"/>
      <c r="BN22" s="400"/>
      <c r="BO22" s="400"/>
      <c r="BP22" s="400"/>
      <c r="BQ22" s="400"/>
      <c r="BR22" s="400"/>
      <c r="BS22" s="400"/>
      <c r="BT22" s="400"/>
      <c r="BU22" s="400"/>
      <c r="BV22" s="400"/>
      <c r="BW22" s="400"/>
      <c r="BX22" s="400"/>
      <c r="BY22" s="400"/>
      <c r="BZ22" s="400"/>
      <c r="CA22" s="400"/>
      <c r="CB22" s="400"/>
      <c r="CC22" s="400"/>
      <c r="CD22" s="400"/>
      <c r="CE22" s="400"/>
      <c r="CF22" s="400"/>
      <c r="CG22" s="400"/>
      <c r="CH22" s="400"/>
      <c r="CI22" s="400"/>
      <c r="CJ22" s="400"/>
      <c r="CK22" s="400"/>
      <c r="CL22" s="400"/>
      <c r="CM22" s="400"/>
      <c r="CN22" s="400"/>
      <c r="CO22" s="400"/>
      <c r="CP22" s="400"/>
      <c r="CQ22" s="400"/>
      <c r="CR22" s="400"/>
      <c r="CS22" s="400"/>
      <c r="CT22" s="400"/>
      <c r="CU22" s="400"/>
      <c r="CV22" s="400"/>
      <c r="CW22" s="400"/>
      <c r="CX22" s="400"/>
      <c r="CY22" s="400"/>
      <c r="CZ22" s="400"/>
      <c r="DA22" s="400"/>
      <c r="DB22" s="400"/>
      <c r="DC22" s="400"/>
      <c r="DD22" s="400"/>
      <c r="DE22" s="400"/>
      <c r="DF22" s="400"/>
      <c r="DG22" s="400"/>
      <c r="DH22" s="400"/>
      <c r="DI22" s="400"/>
      <c r="DJ22" s="400"/>
      <c r="DK22" s="400"/>
      <c r="DL22" s="400"/>
      <c r="DM22" s="400"/>
      <c r="DN22" s="400"/>
      <c r="DO22" s="400"/>
      <c r="DP22" s="400"/>
      <c r="DQ22" s="400"/>
      <c r="DR22" s="400"/>
      <c r="DS22" s="400"/>
      <c r="DT22" s="400"/>
      <c r="DU22" s="400"/>
      <c r="DV22" s="400"/>
      <c r="DW22" s="400"/>
      <c r="DX22" s="400"/>
      <c r="DY22" s="400"/>
      <c r="DZ22" s="400"/>
      <c r="EA22" s="400"/>
      <c r="EB22" s="400"/>
      <c r="EC22" s="400"/>
      <c r="ED22" s="400"/>
      <c r="EE22" s="400"/>
      <c r="EF22" s="400"/>
      <c r="EG22" s="400"/>
      <c r="EH22" s="400"/>
      <c r="EN22" s="207"/>
      <c r="EO22" s="207"/>
      <c r="EP22" s="207"/>
      <c r="EQ22" s="207"/>
      <c r="ET22" s="207"/>
      <c r="EV22" s="402"/>
      <c r="EW22" s="403"/>
      <c r="EX22" s="403"/>
      <c r="EY22" s="403"/>
      <c r="EZ22" s="403"/>
      <c r="FA22" s="403"/>
      <c r="FB22" s="403"/>
      <c r="FC22" s="403"/>
      <c r="FD22" s="403"/>
      <c r="FE22" s="403"/>
      <c r="FF22" s="403"/>
      <c r="FG22" s="404"/>
    </row>
    <row r="23" spans="1:163" s="206" customFormat="1" ht="10.5" customHeight="1" x14ac:dyDescent="0.2">
      <c r="A23" s="206" t="s">
        <v>188</v>
      </c>
      <c r="AK23" s="401"/>
      <c r="AL23" s="401"/>
      <c r="AM23" s="401"/>
      <c r="AN23" s="401"/>
      <c r="AO23" s="401"/>
      <c r="AP23" s="401"/>
      <c r="AQ23" s="401"/>
      <c r="AR23" s="401"/>
      <c r="AS23" s="401"/>
      <c r="AT23" s="401"/>
      <c r="AU23" s="401"/>
      <c r="AV23" s="401"/>
      <c r="AW23" s="401"/>
      <c r="AX23" s="401"/>
      <c r="AY23" s="401"/>
      <c r="AZ23" s="401"/>
      <c r="BA23" s="401"/>
      <c r="BB23" s="401"/>
      <c r="BC23" s="401"/>
      <c r="BD23" s="401"/>
      <c r="BE23" s="401"/>
      <c r="BF23" s="401"/>
      <c r="BG23" s="401"/>
      <c r="BH23" s="401"/>
      <c r="BI23" s="401"/>
      <c r="BJ23" s="401"/>
      <c r="BK23" s="401"/>
      <c r="BL23" s="401"/>
      <c r="BM23" s="401"/>
      <c r="BN23" s="401"/>
      <c r="BO23" s="401"/>
      <c r="BP23" s="401"/>
      <c r="BQ23" s="401"/>
      <c r="BR23" s="401"/>
      <c r="BS23" s="401"/>
      <c r="BT23" s="401"/>
      <c r="BU23" s="401"/>
      <c r="BV23" s="401"/>
      <c r="BW23" s="401"/>
      <c r="BX23" s="401"/>
      <c r="BY23" s="401"/>
      <c r="BZ23" s="401"/>
      <c r="CA23" s="401"/>
      <c r="CB23" s="401"/>
      <c r="CC23" s="401"/>
      <c r="CD23" s="401"/>
      <c r="CE23" s="401"/>
      <c r="CF23" s="401"/>
      <c r="CG23" s="401"/>
      <c r="CH23" s="401"/>
      <c r="CI23" s="401"/>
      <c r="CJ23" s="401"/>
      <c r="CK23" s="401"/>
      <c r="CL23" s="401"/>
      <c r="CM23" s="401"/>
      <c r="CN23" s="401"/>
      <c r="CO23" s="401"/>
      <c r="CP23" s="401"/>
      <c r="CQ23" s="401"/>
      <c r="CR23" s="401"/>
      <c r="CS23" s="401"/>
      <c r="CT23" s="401"/>
      <c r="CU23" s="401"/>
      <c r="CV23" s="401"/>
      <c r="CW23" s="401"/>
      <c r="CX23" s="401"/>
      <c r="CY23" s="401"/>
      <c r="CZ23" s="401"/>
      <c r="DA23" s="401"/>
      <c r="DB23" s="401"/>
      <c r="DC23" s="401"/>
      <c r="DD23" s="401"/>
      <c r="DE23" s="401"/>
      <c r="DF23" s="401"/>
      <c r="DG23" s="401"/>
      <c r="DH23" s="401"/>
      <c r="DI23" s="401"/>
      <c r="DJ23" s="401"/>
      <c r="DK23" s="401"/>
      <c r="DL23" s="401"/>
      <c r="DM23" s="401"/>
      <c r="DN23" s="401"/>
      <c r="DO23" s="401"/>
      <c r="DP23" s="401"/>
      <c r="DQ23" s="401"/>
      <c r="DR23" s="401"/>
      <c r="DS23" s="401"/>
      <c r="DT23" s="401"/>
      <c r="DU23" s="401"/>
      <c r="DV23" s="401"/>
      <c r="DW23" s="401"/>
      <c r="DX23" s="401"/>
      <c r="DY23" s="401"/>
      <c r="DZ23" s="401"/>
      <c r="EA23" s="401"/>
      <c r="EB23" s="401"/>
      <c r="EC23" s="401"/>
      <c r="ED23" s="401"/>
      <c r="EE23" s="401"/>
      <c r="EF23" s="401"/>
      <c r="EG23" s="401"/>
      <c r="EH23" s="401"/>
      <c r="EN23" s="207"/>
      <c r="EO23" s="207"/>
      <c r="EP23" s="207"/>
      <c r="EQ23" s="207"/>
      <c r="ET23" s="207" t="s">
        <v>42</v>
      </c>
      <c r="EV23" s="407" t="s">
        <v>447</v>
      </c>
      <c r="EW23" s="408"/>
      <c r="EX23" s="408"/>
      <c r="EY23" s="408"/>
      <c r="EZ23" s="408"/>
      <c r="FA23" s="408"/>
      <c r="FB23" s="408"/>
      <c r="FC23" s="408"/>
      <c r="FD23" s="408"/>
      <c r="FE23" s="408"/>
      <c r="FF23" s="408"/>
      <c r="FG23" s="409"/>
    </row>
    <row r="24" spans="1:163" s="206" customFormat="1" ht="10.5" customHeight="1" x14ac:dyDescent="0.2">
      <c r="A24" s="206" t="s">
        <v>187</v>
      </c>
      <c r="AK24" s="400" t="s">
        <v>635</v>
      </c>
      <c r="AL24" s="400"/>
      <c r="AM24" s="400"/>
      <c r="AN24" s="400"/>
      <c r="AO24" s="400"/>
      <c r="AP24" s="400"/>
      <c r="AQ24" s="400"/>
      <c r="AR24" s="400"/>
      <c r="AS24" s="400"/>
      <c r="AT24" s="400"/>
      <c r="AU24" s="400"/>
      <c r="AV24" s="400"/>
      <c r="AW24" s="400"/>
      <c r="AX24" s="400"/>
      <c r="AY24" s="400"/>
      <c r="AZ24" s="400"/>
      <c r="BA24" s="400"/>
      <c r="BB24" s="400"/>
      <c r="BC24" s="400"/>
      <c r="BD24" s="400"/>
      <c r="BE24" s="400"/>
      <c r="BF24" s="400"/>
      <c r="BG24" s="400"/>
      <c r="BH24" s="400"/>
      <c r="BI24" s="400"/>
      <c r="BJ24" s="400"/>
      <c r="BK24" s="400"/>
      <c r="BL24" s="400"/>
      <c r="BM24" s="400"/>
      <c r="BN24" s="400"/>
      <c r="BO24" s="400"/>
      <c r="BP24" s="400"/>
      <c r="BQ24" s="400"/>
      <c r="BR24" s="400"/>
      <c r="BS24" s="400"/>
      <c r="BT24" s="400"/>
      <c r="BU24" s="400"/>
      <c r="BV24" s="400"/>
      <c r="BW24" s="400"/>
      <c r="BX24" s="400"/>
      <c r="BY24" s="400"/>
      <c r="BZ24" s="400"/>
      <c r="CA24" s="400"/>
      <c r="CB24" s="400"/>
      <c r="CC24" s="400"/>
      <c r="CD24" s="400"/>
      <c r="CE24" s="400"/>
      <c r="CF24" s="400"/>
      <c r="CG24" s="400"/>
      <c r="CH24" s="400"/>
      <c r="CI24" s="400"/>
      <c r="CJ24" s="400"/>
      <c r="CK24" s="400"/>
      <c r="CL24" s="400"/>
      <c r="CM24" s="400"/>
      <c r="CN24" s="400"/>
      <c r="CO24" s="400"/>
      <c r="CP24" s="400"/>
      <c r="CQ24" s="400"/>
      <c r="CR24" s="400"/>
      <c r="CS24" s="400"/>
      <c r="CT24" s="400"/>
      <c r="CU24" s="400"/>
      <c r="CV24" s="400"/>
      <c r="CW24" s="400"/>
      <c r="CX24" s="400"/>
      <c r="CY24" s="400"/>
      <c r="CZ24" s="400"/>
      <c r="DA24" s="400"/>
      <c r="DB24" s="400"/>
      <c r="DC24" s="400"/>
      <c r="DD24" s="400"/>
      <c r="DE24" s="400"/>
      <c r="DF24" s="400"/>
      <c r="DG24" s="400"/>
      <c r="DH24" s="400"/>
      <c r="DI24" s="400"/>
      <c r="DJ24" s="400"/>
      <c r="DK24" s="400"/>
      <c r="DL24" s="400"/>
      <c r="DM24" s="400"/>
      <c r="DN24" s="400"/>
      <c r="DO24" s="400"/>
      <c r="DP24" s="400"/>
      <c r="DQ24" s="400"/>
      <c r="DR24" s="400"/>
      <c r="DS24" s="400"/>
      <c r="DT24" s="400"/>
      <c r="DU24" s="400"/>
      <c r="DV24" s="400"/>
      <c r="DW24" s="400"/>
      <c r="DX24" s="400"/>
      <c r="DY24" s="400"/>
      <c r="DZ24" s="400"/>
      <c r="EA24" s="400"/>
      <c r="EB24" s="400"/>
      <c r="EC24" s="400"/>
      <c r="ED24" s="400"/>
      <c r="EE24" s="400"/>
      <c r="EF24" s="400"/>
      <c r="EG24" s="400"/>
      <c r="EH24" s="400"/>
      <c r="EJ24" s="39"/>
      <c r="EK24" s="39"/>
      <c r="EL24" s="39"/>
      <c r="EM24" s="39"/>
      <c r="EN24" s="40"/>
      <c r="EO24" s="40"/>
      <c r="EP24" s="40"/>
      <c r="EQ24" s="40"/>
      <c r="ES24" s="39"/>
      <c r="EV24" s="402" t="s">
        <v>636</v>
      </c>
      <c r="EW24" s="403"/>
      <c r="EX24" s="403"/>
      <c r="EY24" s="403"/>
      <c r="EZ24" s="403"/>
      <c r="FA24" s="403"/>
      <c r="FB24" s="403"/>
      <c r="FC24" s="403"/>
      <c r="FD24" s="403"/>
      <c r="FE24" s="403"/>
      <c r="FF24" s="403"/>
      <c r="FG24" s="404"/>
    </row>
    <row r="25" spans="1:163" s="206" customFormat="1" ht="10.5" customHeight="1" x14ac:dyDescent="0.2">
      <c r="A25" s="206" t="s">
        <v>186</v>
      </c>
      <c r="AK25" s="401"/>
      <c r="AL25" s="401"/>
      <c r="AM25" s="401"/>
      <c r="AN25" s="401"/>
      <c r="AO25" s="401"/>
      <c r="AP25" s="401"/>
      <c r="AQ25" s="401"/>
      <c r="AR25" s="401"/>
      <c r="AS25" s="401"/>
      <c r="AT25" s="401"/>
      <c r="AU25" s="401"/>
      <c r="AV25" s="401"/>
      <c r="AW25" s="401"/>
      <c r="AX25" s="401"/>
      <c r="AY25" s="401"/>
      <c r="AZ25" s="401"/>
      <c r="BA25" s="401"/>
      <c r="BB25" s="401"/>
      <c r="BC25" s="401"/>
      <c r="BD25" s="401"/>
      <c r="BE25" s="401"/>
      <c r="BF25" s="401"/>
      <c r="BG25" s="401"/>
      <c r="BH25" s="401"/>
      <c r="BI25" s="401"/>
      <c r="BJ25" s="401"/>
      <c r="BK25" s="401"/>
      <c r="BL25" s="401"/>
      <c r="BM25" s="401"/>
      <c r="BN25" s="401"/>
      <c r="BO25" s="401"/>
      <c r="BP25" s="401"/>
      <c r="BQ25" s="401"/>
      <c r="BR25" s="401"/>
      <c r="BS25" s="401"/>
      <c r="BT25" s="401"/>
      <c r="BU25" s="401"/>
      <c r="BV25" s="401"/>
      <c r="BW25" s="401"/>
      <c r="BX25" s="401"/>
      <c r="BY25" s="401"/>
      <c r="BZ25" s="401"/>
      <c r="CA25" s="401"/>
      <c r="CB25" s="401"/>
      <c r="CC25" s="401"/>
      <c r="CD25" s="401"/>
      <c r="CE25" s="401"/>
      <c r="CF25" s="401"/>
      <c r="CG25" s="401"/>
      <c r="CH25" s="401"/>
      <c r="CI25" s="401"/>
      <c r="CJ25" s="401"/>
      <c r="CK25" s="401"/>
      <c r="CL25" s="401"/>
      <c r="CM25" s="401"/>
      <c r="CN25" s="401"/>
      <c r="CO25" s="401"/>
      <c r="CP25" s="401"/>
      <c r="CQ25" s="401"/>
      <c r="CR25" s="401"/>
      <c r="CS25" s="401"/>
      <c r="CT25" s="401"/>
      <c r="CU25" s="401"/>
      <c r="CV25" s="401"/>
      <c r="CW25" s="401"/>
      <c r="CX25" s="401"/>
      <c r="CY25" s="401"/>
      <c r="CZ25" s="401"/>
      <c r="DA25" s="401"/>
      <c r="DB25" s="401"/>
      <c r="DC25" s="401"/>
      <c r="DD25" s="401"/>
      <c r="DE25" s="401"/>
      <c r="DF25" s="401"/>
      <c r="DG25" s="401"/>
      <c r="DH25" s="401"/>
      <c r="DI25" s="401"/>
      <c r="DJ25" s="401"/>
      <c r="DK25" s="401"/>
      <c r="DL25" s="401"/>
      <c r="DM25" s="401"/>
      <c r="DN25" s="401"/>
      <c r="DO25" s="401"/>
      <c r="DP25" s="401"/>
      <c r="DQ25" s="401"/>
      <c r="DR25" s="401"/>
      <c r="DS25" s="401"/>
      <c r="DT25" s="401"/>
      <c r="DU25" s="401"/>
      <c r="DV25" s="401"/>
      <c r="DW25" s="401"/>
      <c r="DX25" s="401"/>
      <c r="DY25" s="401"/>
      <c r="DZ25" s="401"/>
      <c r="EA25" s="401"/>
      <c r="EB25" s="401"/>
      <c r="EC25" s="401"/>
      <c r="ED25" s="401"/>
      <c r="EE25" s="401"/>
      <c r="EF25" s="401"/>
      <c r="EG25" s="401"/>
      <c r="EH25" s="401"/>
      <c r="EJ25" s="39"/>
      <c r="EK25" s="39"/>
      <c r="EL25" s="39"/>
      <c r="EM25" s="39"/>
      <c r="EN25" s="40"/>
      <c r="EO25" s="40"/>
      <c r="EP25" s="40"/>
      <c r="EQ25" s="40"/>
      <c r="ES25" s="39"/>
      <c r="ET25" s="207" t="s">
        <v>37</v>
      </c>
      <c r="EV25" s="405"/>
      <c r="EW25" s="355"/>
      <c r="EX25" s="355"/>
      <c r="EY25" s="355"/>
      <c r="EZ25" s="355"/>
      <c r="FA25" s="355"/>
      <c r="FB25" s="355"/>
      <c r="FC25" s="355"/>
      <c r="FD25" s="355"/>
      <c r="FE25" s="355"/>
      <c r="FF25" s="355"/>
      <c r="FG25" s="406"/>
    </row>
    <row r="26" spans="1:163" s="206" customFormat="1" ht="10.5" customHeight="1" x14ac:dyDescent="0.2">
      <c r="A26" s="206" t="s">
        <v>175</v>
      </c>
      <c r="AT26" s="209"/>
      <c r="AU26" s="209"/>
      <c r="AV26" s="209"/>
      <c r="AW26" s="209"/>
      <c r="AX26" s="209"/>
      <c r="AY26" s="209"/>
      <c r="AZ26" s="209"/>
      <c r="BA26" s="209"/>
      <c r="BB26" s="209"/>
      <c r="BC26" s="209"/>
      <c r="BD26" s="209"/>
      <c r="BE26" s="209"/>
      <c r="BF26" s="209"/>
      <c r="BG26" s="209"/>
      <c r="BH26" s="209"/>
      <c r="BI26" s="209"/>
      <c r="BJ26" s="209"/>
      <c r="BK26" s="209"/>
      <c r="BL26" s="209"/>
      <c r="BM26" s="209"/>
      <c r="BN26" s="209"/>
      <c r="BO26" s="209"/>
      <c r="BP26" s="209"/>
      <c r="BQ26" s="209"/>
      <c r="BR26" s="209"/>
      <c r="BS26" s="209"/>
      <c r="BT26" s="209"/>
      <c r="BU26" s="209"/>
      <c r="BV26" s="209"/>
      <c r="BW26" s="209"/>
      <c r="BX26" s="209"/>
      <c r="BY26" s="209"/>
      <c r="BZ26" s="209"/>
      <c r="CA26" s="209"/>
      <c r="CB26" s="209"/>
      <c r="CC26" s="209"/>
      <c r="CD26" s="209"/>
      <c r="CE26" s="209"/>
      <c r="CF26" s="209"/>
      <c r="CG26" s="209"/>
      <c r="CH26" s="209"/>
      <c r="CI26" s="209"/>
      <c r="CJ26" s="209"/>
      <c r="CK26" s="209"/>
      <c r="CL26" s="209"/>
      <c r="CM26" s="209"/>
      <c r="CN26" s="209"/>
      <c r="CO26" s="209"/>
      <c r="CP26" s="209"/>
      <c r="CQ26" s="209"/>
      <c r="CR26" s="209"/>
      <c r="CS26" s="209"/>
      <c r="CT26" s="209"/>
      <c r="CU26" s="209"/>
      <c r="CV26" s="209"/>
      <c r="CW26" s="209"/>
      <c r="CX26" s="209"/>
      <c r="CY26" s="209"/>
      <c r="CZ26" s="209"/>
      <c r="DA26" s="209"/>
      <c r="DB26" s="209"/>
      <c r="DC26" s="209"/>
      <c r="DD26" s="209"/>
      <c r="DE26" s="209"/>
      <c r="DF26" s="209"/>
      <c r="DG26" s="209"/>
      <c r="DH26" s="209"/>
      <c r="DI26" s="209"/>
      <c r="DJ26" s="209"/>
      <c r="DK26" s="209"/>
      <c r="DL26" s="209"/>
      <c r="DM26" s="209"/>
      <c r="DN26" s="209"/>
      <c r="DO26" s="209"/>
      <c r="DP26" s="209"/>
      <c r="DQ26" s="209"/>
      <c r="DR26" s="209"/>
      <c r="DS26" s="209"/>
      <c r="DT26" s="209"/>
      <c r="DU26" s="209"/>
      <c r="DV26" s="209"/>
      <c r="DW26" s="209"/>
      <c r="DX26" s="209"/>
      <c r="DY26" s="209"/>
      <c r="DZ26" s="209"/>
      <c r="EA26" s="209"/>
      <c r="EB26" s="209"/>
      <c r="EC26" s="209"/>
      <c r="ED26" s="209"/>
      <c r="EE26" s="209"/>
      <c r="EF26" s="39"/>
      <c r="EG26" s="39"/>
      <c r="EH26" s="39"/>
      <c r="EI26" s="39"/>
      <c r="EJ26" s="39"/>
      <c r="EK26" s="39"/>
      <c r="EL26" s="39"/>
      <c r="EM26" s="39"/>
      <c r="EN26" s="40"/>
      <c r="EO26" s="40"/>
      <c r="EP26" s="40"/>
      <c r="EQ26" s="40"/>
      <c r="ES26" s="39"/>
      <c r="ET26" s="207" t="s">
        <v>43</v>
      </c>
      <c r="EV26" s="407" t="s">
        <v>69</v>
      </c>
      <c r="EW26" s="408"/>
      <c r="EX26" s="408"/>
      <c r="EY26" s="408"/>
      <c r="EZ26" s="408"/>
      <c r="FA26" s="408"/>
      <c r="FB26" s="408"/>
      <c r="FC26" s="408"/>
      <c r="FD26" s="408"/>
      <c r="FE26" s="408"/>
      <c r="FF26" s="408"/>
      <c r="FG26" s="409"/>
    </row>
    <row r="27" spans="1:163" s="206" customFormat="1" ht="10.5" customHeight="1" thickBot="1" x14ac:dyDescent="0.25">
      <c r="L27" s="358"/>
      <c r="M27" s="358"/>
      <c r="N27" s="358"/>
      <c r="O27" s="358"/>
      <c r="P27" s="358"/>
      <c r="Q27" s="358"/>
      <c r="R27" s="358"/>
      <c r="S27" s="358"/>
      <c r="T27" s="358"/>
      <c r="U27" s="358"/>
      <c r="V27" s="358"/>
      <c r="W27" s="358"/>
      <c r="X27" s="358"/>
      <c r="Y27" s="358"/>
      <c r="Z27" s="358"/>
      <c r="AA27" s="358"/>
      <c r="AB27" s="358"/>
      <c r="AC27" s="358"/>
      <c r="AD27" s="358"/>
      <c r="AE27" s="358"/>
      <c r="AF27" s="358"/>
      <c r="AG27" s="358"/>
      <c r="AH27" s="358"/>
      <c r="AI27" s="358"/>
      <c r="AJ27" s="358"/>
      <c r="AK27" s="358"/>
      <c r="AL27" s="358"/>
      <c r="AM27" s="358"/>
      <c r="AN27" s="358"/>
      <c r="AO27" s="358"/>
      <c r="AP27" s="358"/>
      <c r="AQ27" s="358"/>
      <c r="AR27" s="358"/>
      <c r="BE27" s="209"/>
      <c r="BF27" s="209"/>
      <c r="BG27" s="209"/>
      <c r="BH27" s="209"/>
      <c r="BI27" s="209"/>
      <c r="BJ27" s="209"/>
      <c r="BK27" s="209"/>
      <c r="BL27" s="209"/>
      <c r="BM27" s="209"/>
      <c r="BN27" s="209"/>
      <c r="BO27" s="209"/>
      <c r="BP27" s="209"/>
      <c r="BQ27" s="209"/>
      <c r="BR27" s="209"/>
      <c r="BS27" s="209"/>
      <c r="BT27" s="209"/>
      <c r="BU27" s="209"/>
      <c r="BV27" s="209"/>
      <c r="BW27" s="209"/>
      <c r="BX27" s="209"/>
      <c r="BY27" s="209"/>
      <c r="BZ27" s="209"/>
      <c r="CA27" s="209"/>
      <c r="CB27" s="209"/>
      <c r="CC27" s="209"/>
      <c r="CD27" s="209"/>
      <c r="CE27" s="209"/>
      <c r="CF27" s="209"/>
      <c r="CG27" s="209"/>
      <c r="CH27" s="209"/>
      <c r="CI27" s="209"/>
      <c r="CJ27" s="209"/>
      <c r="CK27" s="209"/>
      <c r="CL27" s="209"/>
      <c r="CM27" s="209"/>
      <c r="CN27" s="209"/>
      <c r="CO27" s="209"/>
      <c r="CP27" s="209"/>
      <c r="CQ27" s="209"/>
      <c r="CR27" s="209"/>
      <c r="CS27" s="209"/>
      <c r="CT27" s="209"/>
      <c r="CU27" s="209"/>
      <c r="CV27" s="209"/>
      <c r="CW27" s="209"/>
      <c r="CX27" s="209"/>
      <c r="CY27" s="209"/>
      <c r="CZ27" s="209"/>
      <c r="DA27" s="209"/>
      <c r="DB27" s="209"/>
      <c r="DC27" s="209"/>
      <c r="DD27" s="209"/>
      <c r="DE27" s="209"/>
      <c r="DF27" s="209"/>
      <c r="DG27" s="209"/>
      <c r="DH27" s="209"/>
      <c r="DI27" s="209"/>
      <c r="DJ27" s="209"/>
      <c r="DK27" s="209"/>
      <c r="DL27" s="209"/>
      <c r="DM27" s="209"/>
      <c r="DN27" s="209"/>
      <c r="DO27" s="209"/>
      <c r="DP27" s="209"/>
      <c r="DQ27" s="209"/>
      <c r="DR27" s="209"/>
      <c r="DS27" s="209"/>
      <c r="DT27" s="209"/>
      <c r="DU27" s="209"/>
      <c r="DV27" s="209"/>
      <c r="DW27" s="209"/>
      <c r="DX27" s="209"/>
      <c r="DY27" s="209"/>
      <c r="DZ27" s="209"/>
      <c r="EA27" s="209"/>
      <c r="EB27" s="209"/>
      <c r="EC27" s="209"/>
      <c r="ED27" s="209"/>
      <c r="EE27" s="209"/>
      <c r="EF27" s="39"/>
      <c r="EG27" s="39"/>
      <c r="EH27" s="39"/>
      <c r="EI27" s="39"/>
      <c r="EJ27" s="39"/>
      <c r="EK27" s="39"/>
      <c r="EL27" s="39"/>
      <c r="EM27" s="39"/>
      <c r="EN27" s="40"/>
      <c r="EO27" s="40"/>
      <c r="EP27" s="40"/>
      <c r="EQ27" s="40"/>
      <c r="ES27" s="39"/>
      <c r="ET27" s="207" t="s">
        <v>174</v>
      </c>
      <c r="EV27" s="410"/>
      <c r="EW27" s="411"/>
      <c r="EX27" s="411"/>
      <c r="EY27" s="411"/>
      <c r="EZ27" s="411"/>
      <c r="FA27" s="411"/>
      <c r="FB27" s="411"/>
      <c r="FC27" s="411"/>
      <c r="FD27" s="411"/>
      <c r="FE27" s="411"/>
      <c r="FF27" s="411"/>
      <c r="FG27" s="412"/>
    </row>
    <row r="28" spans="1:163" s="33" customFormat="1" ht="10.5" customHeight="1" thickBot="1" x14ac:dyDescent="0.25">
      <c r="L28" s="363" t="s">
        <v>185</v>
      </c>
      <c r="M28" s="363"/>
      <c r="N28" s="363"/>
      <c r="O28" s="363"/>
      <c r="P28" s="363"/>
      <c r="Q28" s="363"/>
      <c r="R28" s="363"/>
      <c r="S28" s="363"/>
      <c r="T28" s="363"/>
      <c r="U28" s="363"/>
      <c r="V28" s="363"/>
      <c r="W28" s="363"/>
      <c r="X28" s="363"/>
      <c r="Y28" s="363"/>
      <c r="Z28" s="363"/>
      <c r="AA28" s="363"/>
      <c r="AB28" s="363"/>
      <c r="AC28" s="363"/>
      <c r="AD28" s="363"/>
      <c r="AE28" s="363"/>
      <c r="AF28" s="363"/>
      <c r="AG28" s="363"/>
      <c r="AH28" s="363"/>
      <c r="AI28" s="363"/>
      <c r="AJ28" s="363"/>
      <c r="AK28" s="363"/>
      <c r="AL28" s="363"/>
      <c r="AM28" s="363"/>
      <c r="AN28" s="363"/>
      <c r="AO28" s="363"/>
      <c r="AP28" s="363"/>
      <c r="AQ28" s="363"/>
      <c r="AR28" s="363"/>
      <c r="BE28" s="214"/>
      <c r="BF28" s="214"/>
      <c r="BG28" s="214"/>
      <c r="BH28" s="214"/>
      <c r="BI28" s="214"/>
      <c r="BJ28" s="214"/>
      <c r="BK28" s="214"/>
      <c r="BL28" s="214"/>
      <c r="BM28" s="214"/>
      <c r="BN28" s="214"/>
      <c r="BO28" s="214"/>
      <c r="BP28" s="214"/>
      <c r="BQ28" s="214"/>
      <c r="BR28" s="214"/>
      <c r="BS28" s="214"/>
      <c r="BT28" s="214"/>
      <c r="BU28" s="214"/>
      <c r="BV28" s="214"/>
      <c r="BW28" s="214"/>
      <c r="BX28" s="214"/>
      <c r="BY28" s="214"/>
      <c r="BZ28" s="214"/>
      <c r="DM28" s="214"/>
      <c r="DN28" s="214"/>
      <c r="DO28" s="214"/>
      <c r="DP28" s="214"/>
      <c r="DQ28" s="214"/>
      <c r="DR28" s="214"/>
      <c r="DS28" s="214"/>
      <c r="DT28" s="214"/>
      <c r="DU28" s="214"/>
      <c r="DV28" s="214"/>
      <c r="DW28" s="214"/>
      <c r="DX28" s="214"/>
      <c r="DY28" s="214"/>
      <c r="DZ28" s="214"/>
      <c r="EA28" s="214"/>
      <c r="EB28" s="214"/>
      <c r="EC28" s="214"/>
      <c r="ED28" s="214"/>
      <c r="EE28" s="214"/>
      <c r="EF28" s="43"/>
      <c r="EG28" s="43"/>
      <c r="EH28" s="43"/>
      <c r="EI28" s="43"/>
      <c r="EJ28" s="43"/>
      <c r="EK28" s="43"/>
      <c r="EL28" s="43"/>
      <c r="EM28" s="43"/>
      <c r="EN28" s="44"/>
      <c r="EO28" s="44"/>
      <c r="EP28" s="44"/>
      <c r="EQ28" s="44"/>
      <c r="ES28" s="43"/>
      <c r="ET28" s="45"/>
      <c r="EU28" s="45"/>
      <c r="EV28" s="45"/>
      <c r="EW28" s="45"/>
      <c r="EX28" s="45"/>
      <c r="EY28" s="45"/>
      <c r="EZ28" s="45"/>
      <c r="FA28" s="45"/>
      <c r="FB28" s="45"/>
      <c r="FC28" s="45"/>
      <c r="FD28" s="45"/>
      <c r="FE28" s="45"/>
      <c r="FF28" s="45"/>
      <c r="FG28" s="45"/>
    </row>
    <row r="29" spans="1:163" s="206" customFormat="1" ht="10.8" thickBot="1" x14ac:dyDescent="0.25">
      <c r="AT29" s="46"/>
      <c r="AU29" s="46"/>
      <c r="AV29" s="46"/>
      <c r="AW29" s="46"/>
      <c r="AX29" s="46"/>
      <c r="BE29" s="209"/>
      <c r="BF29" s="209"/>
      <c r="BG29" s="209"/>
      <c r="BH29" s="209"/>
      <c r="BI29" s="209"/>
      <c r="BJ29" s="209"/>
      <c r="BK29" s="209"/>
      <c r="BL29" s="209"/>
      <c r="BM29" s="209"/>
      <c r="BN29" s="209"/>
      <c r="BO29" s="209"/>
      <c r="BP29" s="209"/>
      <c r="BQ29" s="209"/>
      <c r="BR29" s="209"/>
      <c r="BX29" s="209"/>
      <c r="BY29" s="209"/>
      <c r="BZ29" s="209"/>
      <c r="DM29" s="209"/>
      <c r="DN29" s="209"/>
      <c r="DO29" s="209"/>
      <c r="DP29" s="209"/>
      <c r="DQ29" s="209"/>
      <c r="DR29" s="209"/>
      <c r="DS29" s="209"/>
      <c r="DT29" s="209"/>
      <c r="DU29" s="209"/>
      <c r="DV29" s="209"/>
      <c r="DW29" s="209"/>
      <c r="DX29" s="209"/>
      <c r="DY29" s="209"/>
      <c r="DZ29" s="209"/>
      <c r="EA29" s="209"/>
      <c r="EB29" s="209"/>
      <c r="EC29" s="209"/>
      <c r="EE29" s="209"/>
      <c r="EH29" s="40" t="s">
        <v>11</v>
      </c>
      <c r="EJ29" s="418"/>
      <c r="EK29" s="419"/>
      <c r="EL29" s="419"/>
      <c r="EM29" s="419"/>
      <c r="EN29" s="419"/>
      <c r="EO29" s="419"/>
      <c r="EP29" s="419"/>
      <c r="EQ29" s="419"/>
      <c r="ER29" s="419"/>
      <c r="ES29" s="419"/>
      <c r="ET29" s="419"/>
      <c r="EU29" s="419"/>
      <c r="EV29" s="419"/>
      <c r="EW29" s="419"/>
      <c r="EX29" s="419"/>
      <c r="EY29" s="419"/>
      <c r="EZ29" s="419"/>
      <c r="FA29" s="419"/>
      <c r="FB29" s="419"/>
      <c r="FC29" s="419"/>
      <c r="FD29" s="419"/>
      <c r="FE29" s="419"/>
      <c r="FF29" s="419"/>
      <c r="FG29" s="420"/>
    </row>
    <row r="30" spans="1:163" s="206" customFormat="1" ht="5.0999999999999996" customHeight="1" x14ac:dyDescent="0.2">
      <c r="A30" s="41"/>
      <c r="AX30" s="209"/>
      <c r="AY30" s="209"/>
      <c r="AZ30" s="209"/>
      <c r="BA30" s="209"/>
      <c r="BB30" s="209"/>
      <c r="BC30" s="209"/>
      <c r="BD30" s="209"/>
      <c r="BE30" s="209"/>
      <c r="BF30" s="209"/>
      <c r="BG30" s="209"/>
      <c r="BH30" s="209"/>
      <c r="BI30" s="209"/>
      <c r="BJ30" s="209"/>
      <c r="BK30" s="209"/>
      <c r="BL30" s="209"/>
      <c r="BM30" s="209"/>
      <c r="BN30" s="209"/>
      <c r="BO30" s="209"/>
      <c r="BP30" s="209"/>
      <c r="BQ30" s="209"/>
      <c r="BR30" s="209"/>
      <c r="BS30" s="209"/>
      <c r="BT30" s="209"/>
      <c r="BU30" s="209"/>
      <c r="BV30" s="209"/>
      <c r="BW30" s="209"/>
      <c r="BX30" s="209"/>
      <c r="BY30" s="209"/>
      <c r="BZ30" s="209"/>
      <c r="CA30" s="209"/>
      <c r="CB30" s="209"/>
      <c r="CC30" s="209"/>
      <c r="CD30" s="209"/>
      <c r="CE30" s="209"/>
      <c r="CF30" s="209"/>
      <c r="CG30" s="209"/>
      <c r="CH30" s="209"/>
      <c r="CI30" s="209"/>
      <c r="CJ30" s="209"/>
      <c r="CK30" s="209"/>
      <c r="CL30" s="209"/>
      <c r="CM30" s="209"/>
      <c r="CN30" s="209"/>
      <c r="CO30" s="209"/>
      <c r="CP30" s="209"/>
      <c r="CQ30" s="209"/>
      <c r="CR30" s="209"/>
      <c r="CS30" s="209"/>
      <c r="CT30" s="209"/>
      <c r="CU30" s="209"/>
      <c r="CV30" s="209"/>
      <c r="CW30" s="209"/>
      <c r="CX30" s="209"/>
      <c r="CY30" s="209"/>
      <c r="CZ30" s="209"/>
      <c r="DA30" s="209"/>
      <c r="DB30" s="209"/>
      <c r="DC30" s="209"/>
      <c r="DD30" s="209"/>
      <c r="DE30" s="209"/>
      <c r="DF30" s="209"/>
      <c r="DG30" s="209"/>
      <c r="DH30" s="209"/>
      <c r="DI30" s="209"/>
      <c r="DJ30" s="209"/>
      <c r="DK30" s="209"/>
      <c r="DL30" s="209"/>
      <c r="DM30" s="209"/>
      <c r="DN30" s="209"/>
      <c r="DO30" s="209"/>
      <c r="DP30" s="209"/>
      <c r="DQ30" s="209"/>
      <c r="DR30" s="209"/>
      <c r="DS30" s="209"/>
      <c r="DT30" s="209"/>
      <c r="DU30" s="209"/>
      <c r="DV30" s="209"/>
      <c r="DW30" s="209"/>
      <c r="DX30" s="209"/>
      <c r="DY30" s="209"/>
      <c r="DZ30" s="209"/>
      <c r="EA30" s="209"/>
      <c r="EB30" s="209"/>
      <c r="EC30" s="209"/>
      <c r="ED30" s="209"/>
      <c r="EE30" s="209"/>
      <c r="EF30" s="39"/>
      <c r="EG30" s="39"/>
      <c r="EH30" s="39"/>
      <c r="EI30" s="39"/>
      <c r="EJ30" s="39"/>
      <c r="EK30" s="39"/>
      <c r="EL30" s="39"/>
      <c r="EM30" s="39"/>
      <c r="EN30" s="40"/>
      <c r="EO30" s="40"/>
      <c r="EP30" s="40"/>
      <c r="EQ30" s="40"/>
      <c r="ES30" s="39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  <c r="FF30" s="47"/>
      <c r="FG30" s="47"/>
    </row>
    <row r="31" spans="1:163" s="206" customFormat="1" ht="10.5" customHeight="1" x14ac:dyDescent="0.2">
      <c r="A31" s="421" t="s">
        <v>44</v>
      </c>
      <c r="B31" s="422"/>
      <c r="C31" s="422"/>
      <c r="D31" s="422"/>
      <c r="E31" s="422"/>
      <c r="F31" s="422"/>
      <c r="G31" s="422"/>
      <c r="H31" s="422"/>
      <c r="I31" s="422"/>
      <c r="J31" s="422"/>
      <c r="K31" s="422"/>
      <c r="L31" s="422"/>
      <c r="M31" s="422"/>
      <c r="N31" s="422"/>
      <c r="O31" s="422"/>
      <c r="P31" s="422"/>
      <c r="Q31" s="422"/>
      <c r="R31" s="422"/>
      <c r="S31" s="422"/>
      <c r="T31" s="422"/>
      <c r="U31" s="422"/>
      <c r="V31" s="422"/>
      <c r="W31" s="422"/>
      <c r="X31" s="422"/>
      <c r="Y31" s="422"/>
      <c r="Z31" s="422"/>
      <c r="AA31" s="423" t="s">
        <v>173</v>
      </c>
      <c r="AB31" s="422"/>
      <c r="AC31" s="422"/>
      <c r="AD31" s="422"/>
      <c r="AE31" s="422"/>
      <c r="AF31" s="422"/>
      <c r="AG31" s="422"/>
      <c r="AH31" s="422"/>
      <c r="AI31" s="422"/>
      <c r="AJ31" s="422"/>
      <c r="AK31" s="424" t="s">
        <v>184</v>
      </c>
      <c r="AL31" s="425"/>
      <c r="AM31" s="425"/>
      <c r="AN31" s="425"/>
      <c r="AO31" s="425"/>
      <c r="AP31" s="425"/>
      <c r="AQ31" s="425"/>
      <c r="AR31" s="425"/>
      <c r="AS31" s="425"/>
      <c r="AT31" s="425"/>
      <c r="AU31" s="423" t="s">
        <v>45</v>
      </c>
      <c r="AV31" s="422"/>
      <c r="AW31" s="422"/>
      <c r="AX31" s="422"/>
      <c r="AY31" s="422"/>
      <c r="AZ31" s="422"/>
      <c r="BA31" s="422"/>
      <c r="BB31" s="422"/>
      <c r="BC31" s="422"/>
      <c r="BD31" s="422"/>
      <c r="BE31" s="456" t="s">
        <v>183</v>
      </c>
      <c r="BF31" s="457"/>
      <c r="BG31" s="457"/>
      <c r="BH31" s="457"/>
      <c r="BI31" s="457"/>
      <c r="BJ31" s="457"/>
      <c r="BK31" s="457"/>
      <c r="BL31" s="457"/>
      <c r="BM31" s="457"/>
      <c r="BN31" s="457"/>
      <c r="BO31" s="457"/>
      <c r="BP31" s="457"/>
      <c r="BQ31" s="457"/>
      <c r="BR31" s="457"/>
      <c r="BS31" s="457"/>
      <c r="BT31" s="457"/>
      <c r="BU31" s="457"/>
      <c r="BV31" s="457"/>
      <c r="BW31" s="457"/>
      <c r="BX31" s="457"/>
      <c r="BY31" s="457"/>
      <c r="BZ31" s="457"/>
      <c r="CA31" s="457"/>
      <c r="CB31" s="457"/>
      <c r="CC31" s="457"/>
      <c r="CD31" s="457"/>
      <c r="CE31" s="457"/>
      <c r="CF31" s="457"/>
      <c r="CG31" s="457"/>
      <c r="CH31" s="457"/>
      <c r="CI31" s="458"/>
      <c r="CJ31" s="440" t="s">
        <v>48</v>
      </c>
      <c r="CK31" s="441"/>
      <c r="CL31" s="441"/>
      <c r="CM31" s="441"/>
      <c r="CN31" s="441"/>
      <c r="CO31" s="441"/>
      <c r="CP31" s="441"/>
      <c r="CQ31" s="441"/>
      <c r="CR31" s="441"/>
      <c r="CS31" s="441"/>
      <c r="CT31" s="441"/>
      <c r="CU31" s="441"/>
      <c r="CV31" s="441"/>
      <c r="CW31" s="441"/>
      <c r="CX31" s="441"/>
      <c r="CY31" s="441"/>
      <c r="CZ31" s="441"/>
      <c r="DA31" s="441"/>
      <c r="DB31" s="441"/>
      <c r="DC31" s="441"/>
      <c r="DD31" s="441"/>
      <c r="DE31" s="441"/>
      <c r="DF31" s="441"/>
      <c r="DG31" s="441"/>
      <c r="DH31" s="441"/>
      <c r="DI31" s="441"/>
      <c r="DJ31" s="441"/>
      <c r="DK31" s="442"/>
      <c r="DL31" s="449" t="s">
        <v>49</v>
      </c>
      <c r="DM31" s="450"/>
      <c r="DN31" s="450"/>
      <c r="DO31" s="450"/>
      <c r="DP31" s="450"/>
      <c r="DQ31" s="450"/>
      <c r="DR31" s="450"/>
      <c r="DS31" s="450"/>
      <c r="DT31" s="450"/>
      <c r="DU31" s="450"/>
      <c r="DV31" s="450"/>
      <c r="DW31" s="450"/>
      <c r="DX31" s="450"/>
      <c r="DY31" s="450"/>
      <c r="DZ31" s="450"/>
      <c r="EA31" s="450"/>
      <c r="EB31" s="450"/>
      <c r="EC31" s="450"/>
      <c r="ED31" s="450"/>
      <c r="EE31" s="450"/>
      <c r="EF31" s="450"/>
      <c r="EG31" s="450"/>
      <c r="EH31" s="450"/>
      <c r="EI31" s="450"/>
      <c r="EJ31" s="450"/>
      <c r="EK31" s="450"/>
      <c r="EL31" s="450"/>
      <c r="EM31" s="450"/>
      <c r="EN31" s="450"/>
      <c r="EO31" s="450"/>
      <c r="EP31" s="450"/>
      <c r="EQ31" s="450"/>
      <c r="ER31" s="450"/>
      <c r="ES31" s="450"/>
      <c r="ET31" s="450"/>
      <c r="EU31" s="450"/>
      <c r="EV31" s="450"/>
      <c r="EW31" s="450"/>
      <c r="EX31" s="450"/>
      <c r="EY31" s="450"/>
      <c r="EZ31" s="450"/>
      <c r="FA31" s="450"/>
      <c r="FB31" s="450"/>
      <c r="FC31" s="450"/>
      <c r="FD31" s="450"/>
      <c r="FE31" s="450"/>
      <c r="FF31" s="450"/>
      <c r="FG31" s="450"/>
    </row>
    <row r="32" spans="1:163" s="206" customFormat="1" ht="10.5" customHeight="1" x14ac:dyDescent="0.2">
      <c r="A32" s="421"/>
      <c r="B32" s="422"/>
      <c r="C32" s="422"/>
      <c r="D32" s="422"/>
      <c r="E32" s="422"/>
      <c r="F32" s="422"/>
      <c r="G32" s="422"/>
      <c r="H32" s="422"/>
      <c r="I32" s="422"/>
      <c r="J32" s="422"/>
      <c r="K32" s="422"/>
      <c r="L32" s="422"/>
      <c r="M32" s="422"/>
      <c r="N32" s="422"/>
      <c r="O32" s="422"/>
      <c r="P32" s="422"/>
      <c r="Q32" s="422"/>
      <c r="R32" s="422"/>
      <c r="S32" s="422"/>
      <c r="T32" s="422"/>
      <c r="U32" s="422"/>
      <c r="V32" s="422"/>
      <c r="W32" s="422"/>
      <c r="X32" s="422"/>
      <c r="Y32" s="422"/>
      <c r="Z32" s="422"/>
      <c r="AA32" s="423"/>
      <c r="AB32" s="422"/>
      <c r="AC32" s="422"/>
      <c r="AD32" s="422"/>
      <c r="AE32" s="422"/>
      <c r="AF32" s="422"/>
      <c r="AG32" s="422"/>
      <c r="AH32" s="422"/>
      <c r="AI32" s="422"/>
      <c r="AJ32" s="422"/>
      <c r="AK32" s="424"/>
      <c r="AL32" s="425"/>
      <c r="AM32" s="425"/>
      <c r="AN32" s="425"/>
      <c r="AO32" s="425"/>
      <c r="AP32" s="425"/>
      <c r="AQ32" s="425"/>
      <c r="AR32" s="425"/>
      <c r="AS32" s="425"/>
      <c r="AT32" s="425"/>
      <c r="AU32" s="423"/>
      <c r="AV32" s="422"/>
      <c r="AW32" s="422"/>
      <c r="AX32" s="422"/>
      <c r="AY32" s="422"/>
      <c r="AZ32" s="422"/>
      <c r="BA32" s="422"/>
      <c r="BB32" s="422"/>
      <c r="BC32" s="422"/>
      <c r="BD32" s="422"/>
      <c r="BE32" s="413" t="s">
        <v>182</v>
      </c>
      <c r="BF32" s="414"/>
      <c r="BG32" s="414"/>
      <c r="BH32" s="414"/>
      <c r="BI32" s="414"/>
      <c r="BJ32" s="414"/>
      <c r="BK32" s="414"/>
      <c r="BL32" s="414"/>
      <c r="BM32" s="414"/>
      <c r="BN32" s="414"/>
      <c r="BO32" s="414"/>
      <c r="BP32" s="414"/>
      <c r="BQ32" s="414"/>
      <c r="BR32" s="414"/>
      <c r="BS32" s="414"/>
      <c r="BT32" s="414"/>
      <c r="BU32" s="414"/>
      <c r="BV32" s="414"/>
      <c r="BW32" s="414"/>
      <c r="BX32" s="414"/>
      <c r="BY32" s="414"/>
      <c r="BZ32" s="414"/>
      <c r="CA32" s="414"/>
      <c r="CB32" s="414"/>
      <c r="CC32" s="414"/>
      <c r="CD32" s="414"/>
      <c r="CE32" s="414"/>
      <c r="CF32" s="414"/>
      <c r="CG32" s="414"/>
      <c r="CH32" s="414"/>
      <c r="CI32" s="415"/>
      <c r="CJ32" s="443"/>
      <c r="CK32" s="444"/>
      <c r="CL32" s="444"/>
      <c r="CM32" s="444"/>
      <c r="CN32" s="444"/>
      <c r="CO32" s="444"/>
      <c r="CP32" s="444"/>
      <c r="CQ32" s="444"/>
      <c r="CR32" s="444"/>
      <c r="CS32" s="444"/>
      <c r="CT32" s="444"/>
      <c r="CU32" s="444"/>
      <c r="CV32" s="444"/>
      <c r="CW32" s="444"/>
      <c r="CX32" s="444"/>
      <c r="CY32" s="444"/>
      <c r="CZ32" s="444"/>
      <c r="DA32" s="444"/>
      <c r="DB32" s="444"/>
      <c r="DC32" s="444"/>
      <c r="DD32" s="444"/>
      <c r="DE32" s="444"/>
      <c r="DF32" s="444"/>
      <c r="DG32" s="444"/>
      <c r="DH32" s="444"/>
      <c r="DI32" s="444"/>
      <c r="DJ32" s="444"/>
      <c r="DK32" s="445"/>
      <c r="DL32" s="451"/>
      <c r="DM32" s="452"/>
      <c r="DN32" s="452"/>
      <c r="DO32" s="452"/>
      <c r="DP32" s="452"/>
      <c r="DQ32" s="452"/>
      <c r="DR32" s="452"/>
      <c r="DS32" s="452"/>
      <c r="DT32" s="452"/>
      <c r="DU32" s="452"/>
      <c r="DV32" s="452"/>
      <c r="DW32" s="452"/>
      <c r="DX32" s="452"/>
      <c r="DY32" s="452"/>
      <c r="DZ32" s="452"/>
      <c r="EA32" s="452"/>
      <c r="EB32" s="452"/>
      <c r="EC32" s="452"/>
      <c r="ED32" s="452"/>
      <c r="EE32" s="452"/>
      <c r="EF32" s="452"/>
      <c r="EG32" s="452"/>
      <c r="EH32" s="452"/>
      <c r="EI32" s="452"/>
      <c r="EJ32" s="452"/>
      <c r="EK32" s="452"/>
      <c r="EL32" s="452"/>
      <c r="EM32" s="452"/>
      <c r="EN32" s="452"/>
      <c r="EO32" s="452"/>
      <c r="EP32" s="452"/>
      <c r="EQ32" s="452"/>
      <c r="ER32" s="452"/>
      <c r="ES32" s="452"/>
      <c r="ET32" s="452"/>
      <c r="EU32" s="452"/>
      <c r="EV32" s="452"/>
      <c r="EW32" s="452"/>
      <c r="EX32" s="452"/>
      <c r="EY32" s="452"/>
      <c r="EZ32" s="452"/>
      <c r="FA32" s="452"/>
      <c r="FB32" s="452"/>
      <c r="FC32" s="452"/>
      <c r="FD32" s="452"/>
      <c r="FE32" s="452"/>
      <c r="FF32" s="452"/>
      <c r="FG32" s="452"/>
    </row>
    <row r="33" spans="1:163" s="50" customFormat="1" ht="10.5" customHeight="1" x14ac:dyDescent="0.2">
      <c r="A33" s="421"/>
      <c r="B33" s="422"/>
      <c r="C33" s="422"/>
      <c r="D33" s="422"/>
      <c r="E33" s="422"/>
      <c r="F33" s="422"/>
      <c r="G33" s="422"/>
      <c r="H33" s="422"/>
      <c r="I33" s="422"/>
      <c r="J33" s="422"/>
      <c r="K33" s="422"/>
      <c r="L33" s="422"/>
      <c r="M33" s="422"/>
      <c r="N33" s="422"/>
      <c r="O33" s="422"/>
      <c r="P33" s="422"/>
      <c r="Q33" s="422"/>
      <c r="R33" s="422"/>
      <c r="S33" s="422"/>
      <c r="T33" s="422"/>
      <c r="U33" s="422"/>
      <c r="V33" s="422"/>
      <c r="W33" s="422"/>
      <c r="X33" s="422"/>
      <c r="Y33" s="422"/>
      <c r="Z33" s="422"/>
      <c r="AA33" s="422"/>
      <c r="AB33" s="422"/>
      <c r="AC33" s="422"/>
      <c r="AD33" s="422"/>
      <c r="AE33" s="422"/>
      <c r="AF33" s="422"/>
      <c r="AG33" s="422"/>
      <c r="AH33" s="422"/>
      <c r="AI33" s="422"/>
      <c r="AJ33" s="422"/>
      <c r="AK33" s="425"/>
      <c r="AL33" s="425"/>
      <c r="AM33" s="425"/>
      <c r="AN33" s="425"/>
      <c r="AO33" s="425"/>
      <c r="AP33" s="425"/>
      <c r="AQ33" s="425"/>
      <c r="AR33" s="425"/>
      <c r="AS33" s="425"/>
      <c r="AT33" s="425"/>
      <c r="AU33" s="422"/>
      <c r="AV33" s="422"/>
      <c r="AW33" s="422"/>
      <c r="AX33" s="422"/>
      <c r="AY33" s="422"/>
      <c r="AZ33" s="422"/>
      <c r="BA33" s="422"/>
      <c r="BB33" s="422"/>
      <c r="BC33" s="422"/>
      <c r="BD33" s="422"/>
      <c r="BE33" s="48"/>
      <c r="BF33" s="206"/>
      <c r="BG33" s="206"/>
      <c r="BH33" s="206"/>
      <c r="BI33" s="206"/>
      <c r="BJ33" s="206"/>
      <c r="BK33" s="206"/>
      <c r="BL33" s="206"/>
      <c r="BM33" s="206"/>
      <c r="BN33" s="206"/>
      <c r="BO33" s="206"/>
      <c r="BP33" s="206"/>
      <c r="BQ33" s="206"/>
      <c r="BR33" s="206"/>
      <c r="BS33" s="206"/>
      <c r="BT33" s="206"/>
      <c r="BU33" s="206"/>
      <c r="BV33" s="206"/>
      <c r="BW33" s="207" t="s">
        <v>181</v>
      </c>
      <c r="BX33" s="357"/>
      <c r="BY33" s="357"/>
      <c r="BZ33" s="357"/>
      <c r="CA33" s="206" t="s">
        <v>65</v>
      </c>
      <c r="CB33" s="206"/>
      <c r="CC33" s="206"/>
      <c r="CD33" s="206"/>
      <c r="CE33" s="206"/>
      <c r="CF33" s="206"/>
      <c r="CG33" s="206"/>
      <c r="CH33" s="206"/>
      <c r="CI33" s="49"/>
      <c r="CJ33" s="443"/>
      <c r="CK33" s="444"/>
      <c r="CL33" s="444"/>
      <c r="CM33" s="444"/>
      <c r="CN33" s="444"/>
      <c r="CO33" s="444"/>
      <c r="CP33" s="444"/>
      <c r="CQ33" s="444"/>
      <c r="CR33" s="444"/>
      <c r="CS33" s="444"/>
      <c r="CT33" s="444"/>
      <c r="CU33" s="444"/>
      <c r="CV33" s="444"/>
      <c r="CW33" s="444"/>
      <c r="CX33" s="444"/>
      <c r="CY33" s="444"/>
      <c r="CZ33" s="444"/>
      <c r="DA33" s="444"/>
      <c r="DB33" s="444"/>
      <c r="DC33" s="444"/>
      <c r="DD33" s="444"/>
      <c r="DE33" s="444"/>
      <c r="DF33" s="444"/>
      <c r="DG33" s="444"/>
      <c r="DH33" s="444"/>
      <c r="DI33" s="444"/>
      <c r="DJ33" s="444"/>
      <c r="DK33" s="445"/>
      <c r="DL33" s="451"/>
      <c r="DM33" s="452"/>
      <c r="DN33" s="452"/>
      <c r="DO33" s="452"/>
      <c r="DP33" s="452"/>
      <c r="DQ33" s="452"/>
      <c r="DR33" s="452"/>
      <c r="DS33" s="452"/>
      <c r="DT33" s="452"/>
      <c r="DU33" s="452"/>
      <c r="DV33" s="452"/>
      <c r="DW33" s="452"/>
      <c r="DX33" s="452"/>
      <c r="DY33" s="452"/>
      <c r="DZ33" s="452"/>
      <c r="EA33" s="452"/>
      <c r="EB33" s="452"/>
      <c r="EC33" s="452"/>
      <c r="ED33" s="452"/>
      <c r="EE33" s="452"/>
      <c r="EF33" s="452"/>
      <c r="EG33" s="452"/>
      <c r="EH33" s="452"/>
      <c r="EI33" s="452"/>
      <c r="EJ33" s="452"/>
      <c r="EK33" s="452"/>
      <c r="EL33" s="452"/>
      <c r="EM33" s="452"/>
      <c r="EN33" s="452"/>
      <c r="EO33" s="452"/>
      <c r="EP33" s="452"/>
      <c r="EQ33" s="452"/>
      <c r="ER33" s="452"/>
      <c r="ES33" s="452"/>
      <c r="ET33" s="452"/>
      <c r="EU33" s="452"/>
      <c r="EV33" s="452"/>
      <c r="EW33" s="452"/>
      <c r="EX33" s="452"/>
      <c r="EY33" s="452"/>
      <c r="EZ33" s="452"/>
      <c r="FA33" s="452"/>
      <c r="FB33" s="452"/>
      <c r="FC33" s="452"/>
      <c r="FD33" s="452"/>
      <c r="FE33" s="452"/>
      <c r="FF33" s="452"/>
      <c r="FG33" s="452"/>
    </row>
    <row r="34" spans="1:163" s="50" customFormat="1" ht="3" customHeight="1" x14ac:dyDescent="0.3">
      <c r="A34" s="421"/>
      <c r="B34" s="422"/>
      <c r="C34" s="422"/>
      <c r="D34" s="422"/>
      <c r="E34" s="422"/>
      <c r="F34" s="422"/>
      <c r="G34" s="422"/>
      <c r="H34" s="422"/>
      <c r="I34" s="422"/>
      <c r="J34" s="422"/>
      <c r="K34" s="422"/>
      <c r="L34" s="422"/>
      <c r="M34" s="422"/>
      <c r="N34" s="422"/>
      <c r="O34" s="422"/>
      <c r="P34" s="422"/>
      <c r="Q34" s="422"/>
      <c r="R34" s="422"/>
      <c r="S34" s="422"/>
      <c r="T34" s="422"/>
      <c r="U34" s="422"/>
      <c r="V34" s="422"/>
      <c r="W34" s="422"/>
      <c r="X34" s="422"/>
      <c r="Y34" s="422"/>
      <c r="Z34" s="422"/>
      <c r="AA34" s="422"/>
      <c r="AB34" s="422"/>
      <c r="AC34" s="422"/>
      <c r="AD34" s="422"/>
      <c r="AE34" s="422"/>
      <c r="AF34" s="422"/>
      <c r="AG34" s="422"/>
      <c r="AH34" s="422"/>
      <c r="AI34" s="422"/>
      <c r="AJ34" s="422"/>
      <c r="AK34" s="425"/>
      <c r="AL34" s="425"/>
      <c r="AM34" s="425"/>
      <c r="AN34" s="425"/>
      <c r="AO34" s="425"/>
      <c r="AP34" s="425"/>
      <c r="AQ34" s="425"/>
      <c r="AR34" s="425"/>
      <c r="AS34" s="425"/>
      <c r="AT34" s="425"/>
      <c r="AU34" s="422"/>
      <c r="AV34" s="422"/>
      <c r="AW34" s="422"/>
      <c r="AX34" s="422"/>
      <c r="AY34" s="422"/>
      <c r="AZ34" s="422"/>
      <c r="BA34" s="422"/>
      <c r="BB34" s="422"/>
      <c r="BC34" s="422"/>
      <c r="BD34" s="422"/>
      <c r="BE34" s="51"/>
      <c r="BF34" s="52"/>
      <c r="BG34" s="52"/>
      <c r="BH34" s="52"/>
      <c r="BI34" s="52"/>
      <c r="BJ34" s="52"/>
      <c r="BK34" s="52"/>
      <c r="BL34" s="52"/>
      <c r="BM34" s="52"/>
      <c r="BN34" s="52"/>
      <c r="BO34" s="52"/>
      <c r="BP34" s="52"/>
      <c r="BQ34" s="52"/>
      <c r="BR34" s="52"/>
      <c r="BS34" s="52"/>
      <c r="BT34" s="52"/>
      <c r="BU34" s="52"/>
      <c r="BV34" s="52"/>
      <c r="BW34" s="52"/>
      <c r="BX34" s="52"/>
      <c r="BY34" s="52"/>
      <c r="BZ34" s="52"/>
      <c r="CA34" s="52"/>
      <c r="CB34" s="52"/>
      <c r="CC34" s="52"/>
      <c r="CD34" s="52"/>
      <c r="CE34" s="52"/>
      <c r="CF34" s="52"/>
      <c r="CG34" s="52"/>
      <c r="CH34" s="52"/>
      <c r="CI34" s="53"/>
      <c r="CJ34" s="446"/>
      <c r="CK34" s="447"/>
      <c r="CL34" s="447"/>
      <c r="CM34" s="447"/>
      <c r="CN34" s="447"/>
      <c r="CO34" s="447"/>
      <c r="CP34" s="447"/>
      <c r="CQ34" s="447"/>
      <c r="CR34" s="447"/>
      <c r="CS34" s="447"/>
      <c r="CT34" s="447"/>
      <c r="CU34" s="447"/>
      <c r="CV34" s="447"/>
      <c r="CW34" s="447"/>
      <c r="CX34" s="447"/>
      <c r="CY34" s="447"/>
      <c r="CZ34" s="447"/>
      <c r="DA34" s="447"/>
      <c r="DB34" s="447"/>
      <c r="DC34" s="447"/>
      <c r="DD34" s="447"/>
      <c r="DE34" s="447"/>
      <c r="DF34" s="447"/>
      <c r="DG34" s="447"/>
      <c r="DH34" s="447"/>
      <c r="DI34" s="447"/>
      <c r="DJ34" s="447"/>
      <c r="DK34" s="448"/>
      <c r="DL34" s="453"/>
      <c r="DM34" s="454"/>
      <c r="DN34" s="454"/>
      <c r="DO34" s="454"/>
      <c r="DP34" s="454"/>
      <c r="DQ34" s="454"/>
      <c r="DR34" s="454"/>
      <c r="DS34" s="454"/>
      <c r="DT34" s="454"/>
      <c r="DU34" s="454"/>
      <c r="DV34" s="454"/>
      <c r="DW34" s="454"/>
      <c r="DX34" s="454"/>
      <c r="DY34" s="454"/>
      <c r="DZ34" s="454"/>
      <c r="EA34" s="454"/>
      <c r="EB34" s="454"/>
      <c r="EC34" s="454"/>
      <c r="ED34" s="454"/>
      <c r="EE34" s="454"/>
      <c r="EF34" s="454"/>
      <c r="EG34" s="454"/>
      <c r="EH34" s="454"/>
      <c r="EI34" s="454"/>
      <c r="EJ34" s="454"/>
      <c r="EK34" s="454"/>
      <c r="EL34" s="454"/>
      <c r="EM34" s="454"/>
      <c r="EN34" s="454"/>
      <c r="EO34" s="454"/>
      <c r="EP34" s="454"/>
      <c r="EQ34" s="454"/>
      <c r="ER34" s="454"/>
      <c r="ES34" s="454"/>
      <c r="ET34" s="454"/>
      <c r="EU34" s="454"/>
      <c r="EV34" s="454"/>
      <c r="EW34" s="454"/>
      <c r="EX34" s="454"/>
      <c r="EY34" s="454"/>
      <c r="EZ34" s="454"/>
      <c r="FA34" s="454"/>
      <c r="FB34" s="454"/>
      <c r="FC34" s="454"/>
      <c r="FD34" s="454"/>
      <c r="FE34" s="454"/>
      <c r="FF34" s="454"/>
      <c r="FG34" s="454"/>
    </row>
    <row r="35" spans="1:163" s="50" customFormat="1" ht="14.25" customHeight="1" x14ac:dyDescent="0.3">
      <c r="A35" s="421"/>
      <c r="B35" s="422"/>
      <c r="C35" s="422"/>
      <c r="D35" s="422"/>
      <c r="E35" s="422"/>
      <c r="F35" s="422"/>
      <c r="G35" s="422"/>
      <c r="H35" s="422"/>
      <c r="I35" s="422"/>
      <c r="J35" s="422"/>
      <c r="K35" s="422"/>
      <c r="L35" s="422"/>
      <c r="M35" s="422"/>
      <c r="N35" s="422"/>
      <c r="O35" s="422"/>
      <c r="P35" s="422"/>
      <c r="Q35" s="422"/>
      <c r="R35" s="422"/>
      <c r="S35" s="422"/>
      <c r="T35" s="422"/>
      <c r="U35" s="422"/>
      <c r="V35" s="422"/>
      <c r="W35" s="422"/>
      <c r="X35" s="422"/>
      <c r="Y35" s="422"/>
      <c r="Z35" s="422"/>
      <c r="AA35" s="422"/>
      <c r="AB35" s="422"/>
      <c r="AC35" s="422"/>
      <c r="AD35" s="422"/>
      <c r="AE35" s="422"/>
      <c r="AF35" s="422"/>
      <c r="AG35" s="422"/>
      <c r="AH35" s="422"/>
      <c r="AI35" s="422"/>
      <c r="AJ35" s="422"/>
      <c r="AK35" s="425"/>
      <c r="AL35" s="425"/>
      <c r="AM35" s="425"/>
      <c r="AN35" s="425"/>
      <c r="AO35" s="425"/>
      <c r="AP35" s="425"/>
      <c r="AQ35" s="425"/>
      <c r="AR35" s="425"/>
      <c r="AS35" s="425"/>
      <c r="AT35" s="425"/>
      <c r="AU35" s="422"/>
      <c r="AV35" s="422"/>
      <c r="AW35" s="422"/>
      <c r="AX35" s="422"/>
      <c r="AY35" s="422"/>
      <c r="AZ35" s="422"/>
      <c r="BA35" s="422"/>
      <c r="BB35" s="422"/>
      <c r="BC35" s="422"/>
      <c r="BD35" s="422"/>
      <c r="BE35" s="397" t="s">
        <v>46</v>
      </c>
      <c r="BF35" s="397"/>
      <c r="BG35" s="397"/>
      <c r="BH35" s="397"/>
      <c r="BI35" s="397"/>
      <c r="BJ35" s="397"/>
      <c r="BK35" s="397"/>
      <c r="BL35" s="397"/>
      <c r="BM35" s="397"/>
      <c r="BN35" s="397"/>
      <c r="BO35" s="397" t="s">
        <v>47</v>
      </c>
      <c r="BP35" s="397"/>
      <c r="BQ35" s="397"/>
      <c r="BR35" s="397"/>
      <c r="BS35" s="397"/>
      <c r="BT35" s="397"/>
      <c r="BU35" s="397"/>
      <c r="BV35" s="397"/>
      <c r="BW35" s="397"/>
      <c r="BX35" s="397"/>
      <c r="BY35" s="397"/>
      <c r="BZ35" s="397"/>
      <c r="CA35" s="397"/>
      <c r="CB35" s="397"/>
      <c r="CC35" s="397"/>
      <c r="CD35" s="397"/>
      <c r="CE35" s="397"/>
      <c r="CF35" s="397"/>
      <c r="CG35" s="397"/>
      <c r="CH35" s="397"/>
      <c r="CI35" s="397"/>
      <c r="CJ35" s="416" t="s">
        <v>46</v>
      </c>
      <c r="CK35" s="417"/>
      <c r="CL35" s="417"/>
      <c r="CM35" s="417"/>
      <c r="CN35" s="417"/>
      <c r="CO35" s="417"/>
      <c r="CP35" s="417"/>
      <c r="CQ35" s="417"/>
      <c r="CR35" s="417"/>
      <c r="CS35" s="417"/>
      <c r="CT35" s="417"/>
      <c r="CU35" s="417"/>
      <c r="CV35" s="417"/>
      <c r="CW35" s="396"/>
      <c r="CX35" s="416" t="s">
        <v>47</v>
      </c>
      <c r="CY35" s="417"/>
      <c r="CZ35" s="417"/>
      <c r="DA35" s="417"/>
      <c r="DB35" s="417"/>
      <c r="DC35" s="417"/>
      <c r="DD35" s="417"/>
      <c r="DE35" s="417"/>
      <c r="DF35" s="417"/>
      <c r="DG35" s="417"/>
      <c r="DH35" s="417"/>
      <c r="DI35" s="417"/>
      <c r="DJ35" s="417"/>
      <c r="DK35" s="396"/>
      <c r="DL35" s="397" t="s">
        <v>172</v>
      </c>
      <c r="DM35" s="397"/>
      <c r="DN35" s="397"/>
      <c r="DO35" s="397"/>
      <c r="DP35" s="397"/>
      <c r="DQ35" s="397"/>
      <c r="DR35" s="397"/>
      <c r="DS35" s="397"/>
      <c r="DT35" s="397"/>
      <c r="DU35" s="397"/>
      <c r="DV35" s="397"/>
      <c r="DW35" s="397"/>
      <c r="DX35" s="397"/>
      <c r="DY35" s="397"/>
      <c r="DZ35" s="397"/>
      <c r="EA35" s="397"/>
      <c r="EB35" s="397"/>
      <c r="EC35" s="397"/>
      <c r="ED35" s="397"/>
      <c r="EE35" s="397"/>
      <c r="EF35" s="397"/>
      <c r="EG35" s="397"/>
      <c r="EH35" s="397"/>
      <c r="EI35" s="397"/>
      <c r="EJ35" s="397" t="s">
        <v>171</v>
      </c>
      <c r="EK35" s="397"/>
      <c r="EL35" s="397"/>
      <c r="EM35" s="397"/>
      <c r="EN35" s="397"/>
      <c r="EO35" s="397"/>
      <c r="EP35" s="397"/>
      <c r="EQ35" s="397"/>
      <c r="ER35" s="397"/>
      <c r="ES35" s="397"/>
      <c r="ET35" s="397"/>
      <c r="EU35" s="397"/>
      <c r="EV35" s="397"/>
      <c r="EW35" s="397"/>
      <c r="EX35" s="397"/>
      <c r="EY35" s="397"/>
      <c r="EZ35" s="397"/>
      <c r="FA35" s="397"/>
      <c r="FB35" s="397"/>
      <c r="FC35" s="397"/>
      <c r="FD35" s="397"/>
      <c r="FE35" s="397"/>
      <c r="FF35" s="397"/>
      <c r="FG35" s="416"/>
    </row>
    <row r="36" spans="1:163" s="206" customFormat="1" ht="11.1" customHeight="1" thickBot="1" x14ac:dyDescent="0.25">
      <c r="A36" s="396">
        <v>1</v>
      </c>
      <c r="B36" s="397"/>
      <c r="C36" s="397"/>
      <c r="D36" s="397"/>
      <c r="E36" s="397"/>
      <c r="F36" s="397"/>
      <c r="G36" s="397"/>
      <c r="H36" s="397"/>
      <c r="I36" s="397"/>
      <c r="J36" s="397"/>
      <c r="K36" s="397"/>
      <c r="L36" s="397"/>
      <c r="M36" s="397"/>
      <c r="N36" s="397"/>
      <c r="O36" s="397"/>
      <c r="P36" s="397"/>
      <c r="Q36" s="397"/>
      <c r="R36" s="397"/>
      <c r="S36" s="397"/>
      <c r="T36" s="397"/>
      <c r="U36" s="397"/>
      <c r="V36" s="397"/>
      <c r="W36" s="397"/>
      <c r="X36" s="397"/>
      <c r="Y36" s="397"/>
      <c r="Z36" s="397"/>
      <c r="AA36" s="398">
        <v>2</v>
      </c>
      <c r="AB36" s="398"/>
      <c r="AC36" s="398"/>
      <c r="AD36" s="398"/>
      <c r="AE36" s="398"/>
      <c r="AF36" s="398"/>
      <c r="AG36" s="398"/>
      <c r="AH36" s="398"/>
      <c r="AI36" s="398"/>
      <c r="AJ36" s="398"/>
      <c r="AK36" s="398">
        <v>3</v>
      </c>
      <c r="AL36" s="398"/>
      <c r="AM36" s="398"/>
      <c r="AN36" s="398"/>
      <c r="AO36" s="398"/>
      <c r="AP36" s="398"/>
      <c r="AQ36" s="398"/>
      <c r="AR36" s="398"/>
      <c r="AS36" s="398"/>
      <c r="AT36" s="398"/>
      <c r="AU36" s="398">
        <v>4</v>
      </c>
      <c r="AV36" s="398"/>
      <c r="AW36" s="398"/>
      <c r="AX36" s="398"/>
      <c r="AY36" s="398"/>
      <c r="AZ36" s="398"/>
      <c r="BA36" s="398"/>
      <c r="BB36" s="398"/>
      <c r="BC36" s="398"/>
      <c r="BD36" s="398"/>
      <c r="BE36" s="399">
        <v>5</v>
      </c>
      <c r="BF36" s="399"/>
      <c r="BG36" s="399"/>
      <c r="BH36" s="399"/>
      <c r="BI36" s="399"/>
      <c r="BJ36" s="399"/>
      <c r="BK36" s="399"/>
      <c r="BL36" s="399"/>
      <c r="BM36" s="399"/>
      <c r="BN36" s="399"/>
      <c r="BO36" s="398">
        <v>6</v>
      </c>
      <c r="BP36" s="398"/>
      <c r="BQ36" s="398"/>
      <c r="BR36" s="398"/>
      <c r="BS36" s="398"/>
      <c r="BT36" s="398"/>
      <c r="BU36" s="398"/>
      <c r="BV36" s="398"/>
      <c r="BW36" s="398"/>
      <c r="BX36" s="398"/>
      <c r="BY36" s="398"/>
      <c r="BZ36" s="398"/>
      <c r="CA36" s="398"/>
      <c r="CB36" s="398"/>
      <c r="CC36" s="398"/>
      <c r="CD36" s="398"/>
      <c r="CE36" s="398"/>
      <c r="CF36" s="398"/>
      <c r="CG36" s="398"/>
      <c r="CH36" s="398"/>
      <c r="CI36" s="398"/>
      <c r="CJ36" s="399">
        <v>7</v>
      </c>
      <c r="CK36" s="399"/>
      <c r="CL36" s="399"/>
      <c r="CM36" s="399"/>
      <c r="CN36" s="399"/>
      <c r="CO36" s="399"/>
      <c r="CP36" s="399"/>
      <c r="CQ36" s="399"/>
      <c r="CR36" s="399"/>
      <c r="CS36" s="399"/>
      <c r="CT36" s="399"/>
      <c r="CU36" s="399"/>
      <c r="CV36" s="399"/>
      <c r="CW36" s="399"/>
      <c r="CX36" s="399">
        <v>8</v>
      </c>
      <c r="CY36" s="399"/>
      <c r="CZ36" s="399"/>
      <c r="DA36" s="399"/>
      <c r="DB36" s="399"/>
      <c r="DC36" s="399"/>
      <c r="DD36" s="399"/>
      <c r="DE36" s="399"/>
      <c r="DF36" s="399"/>
      <c r="DG36" s="399"/>
      <c r="DH36" s="399"/>
      <c r="DI36" s="399"/>
      <c r="DJ36" s="399"/>
      <c r="DK36" s="399"/>
      <c r="DL36" s="399">
        <v>9</v>
      </c>
      <c r="DM36" s="399"/>
      <c r="DN36" s="399"/>
      <c r="DO36" s="399"/>
      <c r="DP36" s="399"/>
      <c r="DQ36" s="399"/>
      <c r="DR36" s="399"/>
      <c r="DS36" s="399"/>
      <c r="DT36" s="399"/>
      <c r="DU36" s="399"/>
      <c r="DV36" s="399"/>
      <c r="DW36" s="399"/>
      <c r="DX36" s="399"/>
      <c r="DY36" s="399"/>
      <c r="DZ36" s="399"/>
      <c r="EA36" s="399"/>
      <c r="EB36" s="399"/>
      <c r="EC36" s="399"/>
      <c r="ED36" s="399"/>
      <c r="EE36" s="399"/>
      <c r="EF36" s="399"/>
      <c r="EG36" s="399"/>
      <c r="EH36" s="399"/>
      <c r="EI36" s="399"/>
      <c r="EJ36" s="399">
        <v>10</v>
      </c>
      <c r="EK36" s="399"/>
      <c r="EL36" s="399"/>
      <c r="EM36" s="399"/>
      <c r="EN36" s="399"/>
      <c r="EO36" s="399"/>
      <c r="EP36" s="399"/>
      <c r="EQ36" s="399"/>
      <c r="ER36" s="399"/>
      <c r="ES36" s="399"/>
      <c r="ET36" s="399"/>
      <c r="EU36" s="399"/>
      <c r="EV36" s="399"/>
      <c r="EW36" s="399"/>
      <c r="EX36" s="399"/>
      <c r="EY36" s="399"/>
      <c r="EZ36" s="399"/>
      <c r="FA36" s="399"/>
      <c r="FB36" s="399"/>
      <c r="FC36" s="399"/>
      <c r="FD36" s="399"/>
      <c r="FE36" s="399"/>
      <c r="FF36" s="399"/>
      <c r="FG36" s="455"/>
    </row>
    <row r="37" spans="1:163" s="206" customFormat="1" ht="62.4" customHeight="1" x14ac:dyDescent="0.25">
      <c r="A37" s="393" t="s">
        <v>637</v>
      </c>
      <c r="B37" s="394"/>
      <c r="C37" s="394"/>
      <c r="D37" s="394"/>
      <c r="E37" s="394"/>
      <c r="F37" s="394"/>
      <c r="G37" s="394"/>
      <c r="H37" s="394"/>
      <c r="I37" s="394"/>
      <c r="J37" s="394"/>
      <c r="K37" s="394"/>
      <c r="L37" s="394"/>
      <c r="M37" s="394"/>
      <c r="N37" s="394"/>
      <c r="O37" s="394"/>
      <c r="P37" s="394"/>
      <c r="Q37" s="394"/>
      <c r="R37" s="394"/>
      <c r="S37" s="394"/>
      <c r="T37" s="394"/>
      <c r="U37" s="394"/>
      <c r="V37" s="394"/>
      <c r="W37" s="394"/>
      <c r="X37" s="394"/>
      <c r="Y37" s="394"/>
      <c r="Z37" s="395"/>
      <c r="AA37" s="390" t="s">
        <v>638</v>
      </c>
      <c r="AB37" s="391"/>
      <c r="AC37" s="391"/>
      <c r="AD37" s="391"/>
      <c r="AE37" s="391"/>
      <c r="AF37" s="391"/>
      <c r="AG37" s="391"/>
      <c r="AH37" s="391"/>
      <c r="AI37" s="391"/>
      <c r="AJ37" s="391"/>
      <c r="AK37" s="391" t="s">
        <v>639</v>
      </c>
      <c r="AL37" s="391"/>
      <c r="AM37" s="391"/>
      <c r="AN37" s="391"/>
      <c r="AO37" s="391"/>
      <c r="AP37" s="391"/>
      <c r="AQ37" s="391"/>
      <c r="AR37" s="391"/>
      <c r="AS37" s="391"/>
      <c r="AT37" s="391"/>
      <c r="AU37" s="391"/>
      <c r="AV37" s="391"/>
      <c r="AW37" s="391"/>
      <c r="AX37" s="391"/>
      <c r="AY37" s="391"/>
      <c r="AZ37" s="391"/>
      <c r="BA37" s="391"/>
      <c r="BB37" s="391"/>
      <c r="BC37" s="391"/>
      <c r="BD37" s="391"/>
      <c r="BE37" s="391"/>
      <c r="BF37" s="391"/>
      <c r="BG37" s="391"/>
      <c r="BH37" s="391"/>
      <c r="BI37" s="391"/>
      <c r="BJ37" s="391"/>
      <c r="BK37" s="391"/>
      <c r="BL37" s="391"/>
      <c r="BM37" s="391"/>
      <c r="BN37" s="391"/>
      <c r="BO37" s="392"/>
      <c r="BP37" s="392"/>
      <c r="BQ37" s="392"/>
      <c r="BR37" s="392"/>
      <c r="BS37" s="392"/>
      <c r="BT37" s="392"/>
      <c r="BU37" s="392"/>
      <c r="BV37" s="392"/>
      <c r="BW37" s="392"/>
      <c r="BX37" s="392"/>
      <c r="BY37" s="392"/>
      <c r="BZ37" s="392"/>
      <c r="CA37" s="392"/>
      <c r="CB37" s="392"/>
      <c r="CC37" s="392"/>
      <c r="CD37" s="392"/>
      <c r="CE37" s="392"/>
      <c r="CF37" s="392"/>
      <c r="CG37" s="392"/>
      <c r="CH37" s="392"/>
      <c r="CI37" s="392"/>
      <c r="CJ37" s="391"/>
      <c r="CK37" s="391"/>
      <c r="CL37" s="391"/>
      <c r="CM37" s="391"/>
      <c r="CN37" s="391"/>
      <c r="CO37" s="391"/>
      <c r="CP37" s="391"/>
      <c r="CQ37" s="391"/>
      <c r="CR37" s="391"/>
      <c r="CS37" s="391"/>
      <c r="CT37" s="391"/>
      <c r="CU37" s="391"/>
      <c r="CV37" s="391"/>
      <c r="CW37" s="391"/>
      <c r="CX37" s="392"/>
      <c r="CY37" s="392"/>
      <c r="CZ37" s="392"/>
      <c r="DA37" s="392"/>
      <c r="DB37" s="392"/>
      <c r="DC37" s="392"/>
      <c r="DD37" s="392"/>
      <c r="DE37" s="392"/>
      <c r="DF37" s="392"/>
      <c r="DG37" s="392"/>
      <c r="DH37" s="392"/>
      <c r="DI37" s="392"/>
      <c r="DJ37" s="392"/>
      <c r="DK37" s="392"/>
      <c r="DL37" s="386">
        <f>EJ38</f>
        <v>2675607</v>
      </c>
      <c r="DM37" s="386"/>
      <c r="DN37" s="386"/>
      <c r="DO37" s="386"/>
      <c r="DP37" s="386"/>
      <c r="DQ37" s="386"/>
      <c r="DR37" s="386"/>
      <c r="DS37" s="386"/>
      <c r="DT37" s="386"/>
      <c r="DU37" s="386"/>
      <c r="DV37" s="386"/>
      <c r="DW37" s="386"/>
      <c r="DX37" s="386"/>
      <c r="DY37" s="386"/>
      <c r="DZ37" s="386"/>
      <c r="EA37" s="386"/>
      <c r="EB37" s="386"/>
      <c r="EC37" s="386"/>
      <c r="ED37" s="386"/>
      <c r="EE37" s="386"/>
      <c r="EF37" s="386"/>
      <c r="EG37" s="386"/>
      <c r="EH37" s="386"/>
      <c r="EI37" s="386"/>
      <c r="EJ37" s="386"/>
      <c r="EK37" s="386"/>
      <c r="EL37" s="386"/>
      <c r="EM37" s="386"/>
      <c r="EN37" s="386"/>
      <c r="EO37" s="386"/>
      <c r="EP37" s="386"/>
      <c r="EQ37" s="386"/>
      <c r="ER37" s="386"/>
      <c r="ES37" s="386"/>
      <c r="ET37" s="386"/>
      <c r="EU37" s="386"/>
      <c r="EV37" s="386"/>
      <c r="EW37" s="386"/>
      <c r="EX37" s="386"/>
      <c r="EY37" s="386"/>
      <c r="EZ37" s="386"/>
      <c r="FA37" s="386"/>
      <c r="FB37" s="386"/>
      <c r="FC37" s="386"/>
      <c r="FD37" s="386"/>
      <c r="FE37" s="386"/>
      <c r="FF37" s="386"/>
      <c r="FG37" s="387"/>
    </row>
    <row r="38" spans="1:163" s="206" customFormat="1" ht="60" customHeight="1" x14ac:dyDescent="0.25">
      <c r="A38" s="393" t="s">
        <v>637</v>
      </c>
      <c r="B38" s="394"/>
      <c r="C38" s="394"/>
      <c r="D38" s="394"/>
      <c r="E38" s="394"/>
      <c r="F38" s="394"/>
      <c r="G38" s="394"/>
      <c r="H38" s="394"/>
      <c r="I38" s="394"/>
      <c r="J38" s="394"/>
      <c r="K38" s="394"/>
      <c r="L38" s="394"/>
      <c r="M38" s="394"/>
      <c r="N38" s="394"/>
      <c r="O38" s="394"/>
      <c r="P38" s="394"/>
      <c r="Q38" s="394"/>
      <c r="R38" s="394"/>
      <c r="S38" s="394"/>
      <c r="T38" s="394"/>
      <c r="U38" s="394"/>
      <c r="V38" s="394"/>
      <c r="W38" s="394"/>
      <c r="X38" s="394"/>
      <c r="Y38" s="394"/>
      <c r="Z38" s="395"/>
      <c r="AA38" s="390" t="s">
        <v>638</v>
      </c>
      <c r="AB38" s="391"/>
      <c r="AC38" s="391"/>
      <c r="AD38" s="391"/>
      <c r="AE38" s="391"/>
      <c r="AF38" s="391"/>
      <c r="AG38" s="391"/>
      <c r="AH38" s="391"/>
      <c r="AI38" s="391"/>
      <c r="AJ38" s="391"/>
      <c r="AK38" s="391" t="s">
        <v>620</v>
      </c>
      <c r="AL38" s="391"/>
      <c r="AM38" s="391"/>
      <c r="AN38" s="391"/>
      <c r="AO38" s="391"/>
      <c r="AP38" s="391"/>
      <c r="AQ38" s="391"/>
      <c r="AR38" s="391"/>
      <c r="AS38" s="391"/>
      <c r="AT38" s="391"/>
      <c r="AU38" s="391"/>
      <c r="AV38" s="391"/>
      <c r="AW38" s="391"/>
      <c r="AX38" s="391"/>
      <c r="AY38" s="391"/>
      <c r="AZ38" s="391"/>
      <c r="BA38" s="391"/>
      <c r="BB38" s="391"/>
      <c r="BC38" s="391"/>
      <c r="BD38" s="391"/>
      <c r="BE38" s="391"/>
      <c r="BF38" s="391"/>
      <c r="BG38" s="391"/>
      <c r="BH38" s="391"/>
      <c r="BI38" s="391"/>
      <c r="BJ38" s="391"/>
      <c r="BK38" s="391"/>
      <c r="BL38" s="391"/>
      <c r="BM38" s="391"/>
      <c r="BN38" s="391"/>
      <c r="BO38" s="392"/>
      <c r="BP38" s="392"/>
      <c r="BQ38" s="392"/>
      <c r="BR38" s="392"/>
      <c r="BS38" s="392"/>
      <c r="BT38" s="392"/>
      <c r="BU38" s="392"/>
      <c r="BV38" s="392"/>
      <c r="BW38" s="392"/>
      <c r="BX38" s="392"/>
      <c r="BY38" s="392"/>
      <c r="BZ38" s="392"/>
      <c r="CA38" s="392"/>
      <c r="CB38" s="392"/>
      <c r="CC38" s="392"/>
      <c r="CD38" s="392"/>
      <c r="CE38" s="392"/>
      <c r="CF38" s="392"/>
      <c r="CG38" s="392"/>
      <c r="CH38" s="392"/>
      <c r="CI38" s="392"/>
      <c r="CJ38" s="391"/>
      <c r="CK38" s="391"/>
      <c r="CL38" s="391"/>
      <c r="CM38" s="391"/>
      <c r="CN38" s="391"/>
      <c r="CO38" s="391"/>
      <c r="CP38" s="391"/>
      <c r="CQ38" s="391"/>
      <c r="CR38" s="391"/>
      <c r="CS38" s="391"/>
      <c r="CT38" s="391"/>
      <c r="CU38" s="391"/>
      <c r="CV38" s="391"/>
      <c r="CW38" s="391"/>
      <c r="CX38" s="392"/>
      <c r="CY38" s="392"/>
      <c r="CZ38" s="392"/>
      <c r="DA38" s="392"/>
      <c r="DB38" s="392"/>
      <c r="DC38" s="392"/>
      <c r="DD38" s="392"/>
      <c r="DE38" s="392"/>
      <c r="DF38" s="392"/>
      <c r="DG38" s="392"/>
      <c r="DH38" s="392"/>
      <c r="DI38" s="392"/>
      <c r="DJ38" s="392"/>
      <c r="DK38" s="392"/>
      <c r="DL38" s="386"/>
      <c r="DM38" s="386"/>
      <c r="DN38" s="386"/>
      <c r="DO38" s="386"/>
      <c r="DP38" s="386"/>
      <c r="DQ38" s="386"/>
      <c r="DR38" s="386"/>
      <c r="DS38" s="386"/>
      <c r="DT38" s="386"/>
      <c r="DU38" s="386"/>
      <c r="DV38" s="386"/>
      <c r="DW38" s="386"/>
      <c r="DX38" s="386"/>
      <c r="DY38" s="386"/>
      <c r="DZ38" s="386"/>
      <c r="EA38" s="386"/>
      <c r="EB38" s="386"/>
      <c r="EC38" s="386"/>
      <c r="ED38" s="386"/>
      <c r="EE38" s="386"/>
      <c r="EF38" s="386"/>
      <c r="EG38" s="386"/>
      <c r="EH38" s="386"/>
      <c r="EI38" s="386"/>
      <c r="EJ38" s="386">
        <v>2675607</v>
      </c>
      <c r="EK38" s="386"/>
      <c r="EL38" s="386"/>
      <c r="EM38" s="386"/>
      <c r="EN38" s="386"/>
      <c r="EO38" s="386"/>
      <c r="EP38" s="386"/>
      <c r="EQ38" s="386"/>
      <c r="ER38" s="386"/>
      <c r="ES38" s="386"/>
      <c r="ET38" s="386"/>
      <c r="EU38" s="386"/>
      <c r="EV38" s="386"/>
      <c r="EW38" s="386"/>
      <c r="EX38" s="386"/>
      <c r="EY38" s="386"/>
      <c r="EZ38" s="386"/>
      <c r="FA38" s="386"/>
      <c r="FB38" s="386"/>
      <c r="FC38" s="386"/>
      <c r="FD38" s="386"/>
      <c r="FE38" s="386"/>
      <c r="FF38" s="386"/>
      <c r="FG38" s="387"/>
    </row>
    <row r="39" spans="1:163" s="206" customFormat="1" ht="75" customHeight="1" x14ac:dyDescent="0.2">
      <c r="A39" s="388" t="s">
        <v>640</v>
      </c>
      <c r="B39" s="388"/>
      <c r="C39" s="388"/>
      <c r="D39" s="388"/>
      <c r="E39" s="388"/>
      <c r="F39" s="388"/>
      <c r="G39" s="388"/>
      <c r="H39" s="388"/>
      <c r="I39" s="388"/>
      <c r="J39" s="388"/>
      <c r="K39" s="388"/>
      <c r="L39" s="388"/>
      <c r="M39" s="388"/>
      <c r="N39" s="388"/>
      <c r="O39" s="388"/>
      <c r="P39" s="388"/>
      <c r="Q39" s="388"/>
      <c r="R39" s="388"/>
      <c r="S39" s="388"/>
      <c r="T39" s="388"/>
      <c r="U39" s="388"/>
      <c r="V39" s="388"/>
      <c r="W39" s="388"/>
      <c r="X39" s="388"/>
      <c r="Y39" s="388"/>
      <c r="Z39" s="389"/>
      <c r="AA39" s="390" t="s">
        <v>641</v>
      </c>
      <c r="AB39" s="391"/>
      <c r="AC39" s="391"/>
      <c r="AD39" s="391"/>
      <c r="AE39" s="391"/>
      <c r="AF39" s="391"/>
      <c r="AG39" s="391"/>
      <c r="AH39" s="391"/>
      <c r="AI39" s="391"/>
      <c r="AJ39" s="391"/>
      <c r="AK39" s="391" t="s">
        <v>639</v>
      </c>
      <c r="AL39" s="391"/>
      <c r="AM39" s="391"/>
      <c r="AN39" s="391"/>
      <c r="AO39" s="391"/>
      <c r="AP39" s="391"/>
      <c r="AQ39" s="391"/>
      <c r="AR39" s="391"/>
      <c r="AS39" s="391"/>
      <c r="AT39" s="391"/>
      <c r="AU39" s="391"/>
      <c r="AV39" s="391"/>
      <c r="AW39" s="391"/>
      <c r="AX39" s="391"/>
      <c r="AY39" s="391"/>
      <c r="AZ39" s="391"/>
      <c r="BA39" s="391"/>
      <c r="BB39" s="391"/>
      <c r="BC39" s="391"/>
      <c r="BD39" s="391"/>
      <c r="BE39" s="391"/>
      <c r="BF39" s="391"/>
      <c r="BG39" s="391"/>
      <c r="BH39" s="391"/>
      <c r="BI39" s="391"/>
      <c r="BJ39" s="391"/>
      <c r="BK39" s="391"/>
      <c r="BL39" s="391"/>
      <c r="BM39" s="391"/>
      <c r="BN39" s="391"/>
      <c r="BO39" s="392"/>
      <c r="BP39" s="392"/>
      <c r="BQ39" s="392"/>
      <c r="BR39" s="392"/>
      <c r="BS39" s="392"/>
      <c r="BT39" s="392"/>
      <c r="BU39" s="392"/>
      <c r="BV39" s="392"/>
      <c r="BW39" s="392"/>
      <c r="BX39" s="392"/>
      <c r="BY39" s="392"/>
      <c r="BZ39" s="392"/>
      <c r="CA39" s="392"/>
      <c r="CB39" s="392"/>
      <c r="CC39" s="392"/>
      <c r="CD39" s="392"/>
      <c r="CE39" s="392"/>
      <c r="CF39" s="392"/>
      <c r="CG39" s="392"/>
      <c r="CH39" s="392"/>
      <c r="CI39" s="392"/>
      <c r="CJ39" s="391"/>
      <c r="CK39" s="391"/>
      <c r="CL39" s="391"/>
      <c r="CM39" s="391"/>
      <c r="CN39" s="391"/>
      <c r="CO39" s="391"/>
      <c r="CP39" s="391"/>
      <c r="CQ39" s="391"/>
      <c r="CR39" s="391"/>
      <c r="CS39" s="391"/>
      <c r="CT39" s="391"/>
      <c r="CU39" s="391"/>
      <c r="CV39" s="391"/>
      <c r="CW39" s="391"/>
      <c r="CX39" s="392"/>
      <c r="CY39" s="392"/>
      <c r="CZ39" s="392"/>
      <c r="DA39" s="392"/>
      <c r="DB39" s="392"/>
      <c r="DC39" s="392"/>
      <c r="DD39" s="392"/>
      <c r="DE39" s="392"/>
      <c r="DF39" s="392"/>
      <c r="DG39" s="392"/>
      <c r="DH39" s="392"/>
      <c r="DI39" s="392"/>
      <c r="DJ39" s="392"/>
      <c r="DK39" s="392"/>
      <c r="DL39" s="386">
        <f>EJ40+EJ41</f>
        <v>206800</v>
      </c>
      <c r="DM39" s="386"/>
      <c r="DN39" s="386"/>
      <c r="DO39" s="386"/>
      <c r="DP39" s="386"/>
      <c r="DQ39" s="386"/>
      <c r="DR39" s="386"/>
      <c r="DS39" s="386"/>
      <c r="DT39" s="386"/>
      <c r="DU39" s="386"/>
      <c r="DV39" s="386"/>
      <c r="DW39" s="386"/>
      <c r="DX39" s="386"/>
      <c r="DY39" s="386"/>
      <c r="DZ39" s="386"/>
      <c r="EA39" s="386"/>
      <c r="EB39" s="386"/>
      <c r="EC39" s="386"/>
      <c r="ED39" s="386"/>
      <c r="EE39" s="386"/>
      <c r="EF39" s="386"/>
      <c r="EG39" s="386"/>
      <c r="EH39" s="386"/>
      <c r="EI39" s="386"/>
      <c r="EJ39" s="386"/>
      <c r="EK39" s="386"/>
      <c r="EL39" s="386"/>
      <c r="EM39" s="386"/>
      <c r="EN39" s="386"/>
      <c r="EO39" s="386"/>
      <c r="EP39" s="386"/>
      <c r="EQ39" s="386"/>
      <c r="ER39" s="386"/>
      <c r="ES39" s="386"/>
      <c r="ET39" s="386"/>
      <c r="EU39" s="386"/>
      <c r="EV39" s="386"/>
      <c r="EW39" s="386"/>
      <c r="EX39" s="386"/>
      <c r="EY39" s="386"/>
      <c r="EZ39" s="386"/>
      <c r="FA39" s="386"/>
      <c r="FB39" s="386"/>
      <c r="FC39" s="386"/>
      <c r="FD39" s="386"/>
      <c r="FE39" s="386"/>
      <c r="FF39" s="386"/>
      <c r="FG39" s="387"/>
    </row>
    <row r="40" spans="1:163" s="206" customFormat="1" ht="73.2" customHeight="1" x14ac:dyDescent="0.2">
      <c r="A40" s="388" t="s">
        <v>640</v>
      </c>
      <c r="B40" s="388"/>
      <c r="C40" s="388"/>
      <c r="D40" s="388"/>
      <c r="E40" s="388"/>
      <c r="F40" s="388"/>
      <c r="G40" s="388"/>
      <c r="H40" s="388"/>
      <c r="I40" s="388"/>
      <c r="J40" s="388"/>
      <c r="K40" s="388"/>
      <c r="L40" s="388"/>
      <c r="M40" s="388"/>
      <c r="N40" s="388"/>
      <c r="O40" s="388"/>
      <c r="P40" s="388"/>
      <c r="Q40" s="388"/>
      <c r="R40" s="388"/>
      <c r="S40" s="388"/>
      <c r="T40" s="388"/>
      <c r="U40" s="388"/>
      <c r="V40" s="388"/>
      <c r="W40" s="388"/>
      <c r="X40" s="388"/>
      <c r="Y40" s="388"/>
      <c r="Z40" s="389"/>
      <c r="AA40" s="390" t="s">
        <v>641</v>
      </c>
      <c r="AB40" s="391"/>
      <c r="AC40" s="391"/>
      <c r="AD40" s="391"/>
      <c r="AE40" s="391"/>
      <c r="AF40" s="391"/>
      <c r="AG40" s="391"/>
      <c r="AH40" s="391"/>
      <c r="AI40" s="391"/>
      <c r="AJ40" s="391"/>
      <c r="AK40" s="391" t="s">
        <v>615</v>
      </c>
      <c r="AL40" s="391"/>
      <c r="AM40" s="391"/>
      <c r="AN40" s="391"/>
      <c r="AO40" s="391"/>
      <c r="AP40" s="391"/>
      <c r="AQ40" s="391"/>
      <c r="AR40" s="391"/>
      <c r="AS40" s="391"/>
      <c r="AT40" s="391"/>
      <c r="AU40" s="391"/>
      <c r="AV40" s="391"/>
      <c r="AW40" s="391"/>
      <c r="AX40" s="391"/>
      <c r="AY40" s="391"/>
      <c r="AZ40" s="391"/>
      <c r="BA40" s="391"/>
      <c r="BB40" s="391"/>
      <c r="BC40" s="391"/>
      <c r="BD40" s="391"/>
      <c r="BE40" s="391"/>
      <c r="BF40" s="391"/>
      <c r="BG40" s="391"/>
      <c r="BH40" s="391"/>
      <c r="BI40" s="391"/>
      <c r="BJ40" s="391"/>
      <c r="BK40" s="391"/>
      <c r="BL40" s="391"/>
      <c r="BM40" s="391"/>
      <c r="BN40" s="391"/>
      <c r="BO40" s="392"/>
      <c r="BP40" s="392"/>
      <c r="BQ40" s="392"/>
      <c r="BR40" s="392"/>
      <c r="BS40" s="392"/>
      <c r="BT40" s="392"/>
      <c r="BU40" s="392"/>
      <c r="BV40" s="392"/>
      <c r="BW40" s="392"/>
      <c r="BX40" s="392"/>
      <c r="BY40" s="392"/>
      <c r="BZ40" s="392"/>
      <c r="CA40" s="392"/>
      <c r="CB40" s="392"/>
      <c r="CC40" s="392"/>
      <c r="CD40" s="392"/>
      <c r="CE40" s="392"/>
      <c r="CF40" s="392"/>
      <c r="CG40" s="392"/>
      <c r="CH40" s="392"/>
      <c r="CI40" s="392"/>
      <c r="CJ40" s="391"/>
      <c r="CK40" s="391"/>
      <c r="CL40" s="391"/>
      <c r="CM40" s="391"/>
      <c r="CN40" s="391"/>
      <c r="CO40" s="391"/>
      <c r="CP40" s="391"/>
      <c r="CQ40" s="391"/>
      <c r="CR40" s="391"/>
      <c r="CS40" s="391"/>
      <c r="CT40" s="391"/>
      <c r="CU40" s="391"/>
      <c r="CV40" s="391"/>
      <c r="CW40" s="391"/>
      <c r="CX40" s="392"/>
      <c r="CY40" s="392"/>
      <c r="CZ40" s="392"/>
      <c r="DA40" s="392"/>
      <c r="DB40" s="392"/>
      <c r="DC40" s="392"/>
      <c r="DD40" s="392"/>
      <c r="DE40" s="392"/>
      <c r="DF40" s="392"/>
      <c r="DG40" s="392"/>
      <c r="DH40" s="392"/>
      <c r="DI40" s="392"/>
      <c r="DJ40" s="392"/>
      <c r="DK40" s="392"/>
      <c r="DL40" s="386"/>
      <c r="DM40" s="386"/>
      <c r="DN40" s="386"/>
      <c r="DO40" s="386"/>
      <c r="DP40" s="386"/>
      <c r="DQ40" s="386"/>
      <c r="DR40" s="386"/>
      <c r="DS40" s="386"/>
      <c r="DT40" s="386"/>
      <c r="DU40" s="386"/>
      <c r="DV40" s="386"/>
      <c r="DW40" s="386"/>
      <c r="DX40" s="386"/>
      <c r="DY40" s="386"/>
      <c r="DZ40" s="386"/>
      <c r="EA40" s="386"/>
      <c r="EB40" s="386"/>
      <c r="EC40" s="386"/>
      <c r="ED40" s="386"/>
      <c r="EE40" s="386"/>
      <c r="EF40" s="386"/>
      <c r="EG40" s="386"/>
      <c r="EH40" s="386"/>
      <c r="EI40" s="386"/>
      <c r="EJ40" s="386">
        <v>31000</v>
      </c>
      <c r="EK40" s="386"/>
      <c r="EL40" s="386"/>
      <c r="EM40" s="386"/>
      <c r="EN40" s="386"/>
      <c r="EO40" s="386"/>
      <c r="EP40" s="386"/>
      <c r="EQ40" s="386"/>
      <c r="ER40" s="386"/>
      <c r="ES40" s="386"/>
      <c r="ET40" s="386"/>
      <c r="EU40" s="386"/>
      <c r="EV40" s="386"/>
      <c r="EW40" s="386"/>
      <c r="EX40" s="386"/>
      <c r="EY40" s="386"/>
      <c r="EZ40" s="386"/>
      <c r="FA40" s="386"/>
      <c r="FB40" s="386"/>
      <c r="FC40" s="386"/>
      <c r="FD40" s="386"/>
      <c r="FE40" s="386"/>
      <c r="FF40" s="386"/>
      <c r="FG40" s="387"/>
    </row>
    <row r="41" spans="1:163" s="206" customFormat="1" ht="72" customHeight="1" x14ac:dyDescent="0.2">
      <c r="A41" s="388" t="s">
        <v>640</v>
      </c>
      <c r="B41" s="388"/>
      <c r="C41" s="388"/>
      <c r="D41" s="388"/>
      <c r="E41" s="388"/>
      <c r="F41" s="388"/>
      <c r="G41" s="388"/>
      <c r="H41" s="388"/>
      <c r="I41" s="388"/>
      <c r="J41" s="388"/>
      <c r="K41" s="388"/>
      <c r="L41" s="388"/>
      <c r="M41" s="388"/>
      <c r="N41" s="388"/>
      <c r="O41" s="388"/>
      <c r="P41" s="388"/>
      <c r="Q41" s="388"/>
      <c r="R41" s="388"/>
      <c r="S41" s="388"/>
      <c r="T41" s="388"/>
      <c r="U41" s="388"/>
      <c r="V41" s="388"/>
      <c r="W41" s="388"/>
      <c r="X41" s="388"/>
      <c r="Y41" s="388"/>
      <c r="Z41" s="389"/>
      <c r="AA41" s="390" t="s">
        <v>641</v>
      </c>
      <c r="AB41" s="391"/>
      <c r="AC41" s="391"/>
      <c r="AD41" s="391"/>
      <c r="AE41" s="391"/>
      <c r="AF41" s="391"/>
      <c r="AG41" s="391"/>
      <c r="AH41" s="391"/>
      <c r="AI41" s="391"/>
      <c r="AJ41" s="391"/>
      <c r="AK41" s="391" t="s">
        <v>623</v>
      </c>
      <c r="AL41" s="391"/>
      <c r="AM41" s="391"/>
      <c r="AN41" s="391"/>
      <c r="AO41" s="391"/>
      <c r="AP41" s="391"/>
      <c r="AQ41" s="391"/>
      <c r="AR41" s="391"/>
      <c r="AS41" s="391"/>
      <c r="AT41" s="391"/>
      <c r="AU41" s="391"/>
      <c r="AV41" s="391"/>
      <c r="AW41" s="391"/>
      <c r="AX41" s="391"/>
      <c r="AY41" s="391"/>
      <c r="AZ41" s="391"/>
      <c r="BA41" s="391"/>
      <c r="BB41" s="391"/>
      <c r="BC41" s="391"/>
      <c r="BD41" s="391"/>
      <c r="BE41" s="391"/>
      <c r="BF41" s="391"/>
      <c r="BG41" s="391"/>
      <c r="BH41" s="391"/>
      <c r="BI41" s="391"/>
      <c r="BJ41" s="391"/>
      <c r="BK41" s="391"/>
      <c r="BL41" s="391"/>
      <c r="BM41" s="391"/>
      <c r="BN41" s="391"/>
      <c r="BO41" s="392"/>
      <c r="BP41" s="392"/>
      <c r="BQ41" s="392"/>
      <c r="BR41" s="392"/>
      <c r="BS41" s="392"/>
      <c r="BT41" s="392"/>
      <c r="BU41" s="392"/>
      <c r="BV41" s="392"/>
      <c r="BW41" s="392"/>
      <c r="BX41" s="392"/>
      <c r="BY41" s="392"/>
      <c r="BZ41" s="392"/>
      <c r="CA41" s="392"/>
      <c r="CB41" s="392"/>
      <c r="CC41" s="392"/>
      <c r="CD41" s="392"/>
      <c r="CE41" s="392"/>
      <c r="CF41" s="392"/>
      <c r="CG41" s="392"/>
      <c r="CH41" s="392"/>
      <c r="CI41" s="392"/>
      <c r="CJ41" s="391"/>
      <c r="CK41" s="391"/>
      <c r="CL41" s="391"/>
      <c r="CM41" s="391"/>
      <c r="CN41" s="391"/>
      <c r="CO41" s="391"/>
      <c r="CP41" s="391"/>
      <c r="CQ41" s="391"/>
      <c r="CR41" s="391"/>
      <c r="CS41" s="391"/>
      <c r="CT41" s="391"/>
      <c r="CU41" s="391"/>
      <c r="CV41" s="391"/>
      <c r="CW41" s="391"/>
      <c r="CX41" s="392"/>
      <c r="CY41" s="392"/>
      <c r="CZ41" s="392"/>
      <c r="DA41" s="392"/>
      <c r="DB41" s="392"/>
      <c r="DC41" s="392"/>
      <c r="DD41" s="392"/>
      <c r="DE41" s="392"/>
      <c r="DF41" s="392"/>
      <c r="DG41" s="392"/>
      <c r="DH41" s="392"/>
      <c r="DI41" s="392"/>
      <c r="DJ41" s="392"/>
      <c r="DK41" s="392"/>
      <c r="DL41" s="386"/>
      <c r="DM41" s="386"/>
      <c r="DN41" s="386"/>
      <c r="DO41" s="386"/>
      <c r="DP41" s="386"/>
      <c r="DQ41" s="386"/>
      <c r="DR41" s="386"/>
      <c r="DS41" s="386"/>
      <c r="DT41" s="386"/>
      <c r="DU41" s="386"/>
      <c r="DV41" s="386"/>
      <c r="DW41" s="386"/>
      <c r="DX41" s="386"/>
      <c r="DY41" s="386"/>
      <c r="DZ41" s="386"/>
      <c r="EA41" s="386"/>
      <c r="EB41" s="386"/>
      <c r="EC41" s="386"/>
      <c r="ED41" s="386"/>
      <c r="EE41" s="386"/>
      <c r="EF41" s="386"/>
      <c r="EG41" s="386"/>
      <c r="EH41" s="386"/>
      <c r="EI41" s="386"/>
      <c r="EJ41" s="386">
        <v>175800</v>
      </c>
      <c r="EK41" s="386"/>
      <c r="EL41" s="386"/>
      <c r="EM41" s="386"/>
      <c r="EN41" s="386"/>
      <c r="EO41" s="386"/>
      <c r="EP41" s="386"/>
      <c r="EQ41" s="386"/>
      <c r="ER41" s="386"/>
      <c r="ES41" s="386"/>
      <c r="ET41" s="386"/>
      <c r="EU41" s="386"/>
      <c r="EV41" s="386"/>
      <c r="EW41" s="386"/>
      <c r="EX41" s="386"/>
      <c r="EY41" s="386"/>
      <c r="EZ41" s="386"/>
      <c r="FA41" s="386"/>
      <c r="FB41" s="386"/>
      <c r="FC41" s="386"/>
      <c r="FD41" s="386"/>
      <c r="FE41" s="386"/>
      <c r="FF41" s="386"/>
      <c r="FG41" s="387"/>
    </row>
    <row r="42" spans="1:163" s="206" customFormat="1" ht="38.4" customHeight="1" x14ac:dyDescent="0.25">
      <c r="A42" s="393" t="s">
        <v>642</v>
      </c>
      <c r="B42" s="394"/>
      <c r="C42" s="394"/>
      <c r="D42" s="394"/>
      <c r="E42" s="394"/>
      <c r="F42" s="394"/>
      <c r="G42" s="394"/>
      <c r="H42" s="394"/>
      <c r="I42" s="394"/>
      <c r="J42" s="394"/>
      <c r="K42" s="394"/>
      <c r="L42" s="394"/>
      <c r="M42" s="394"/>
      <c r="N42" s="394"/>
      <c r="O42" s="394"/>
      <c r="P42" s="394"/>
      <c r="Q42" s="394"/>
      <c r="R42" s="394"/>
      <c r="S42" s="394"/>
      <c r="T42" s="394"/>
      <c r="U42" s="394"/>
      <c r="V42" s="394"/>
      <c r="W42" s="394"/>
      <c r="X42" s="394"/>
      <c r="Y42" s="394"/>
      <c r="Z42" s="395"/>
      <c r="AA42" s="390" t="s">
        <v>643</v>
      </c>
      <c r="AB42" s="391"/>
      <c r="AC42" s="391"/>
      <c r="AD42" s="391"/>
      <c r="AE42" s="391"/>
      <c r="AF42" s="391"/>
      <c r="AG42" s="391"/>
      <c r="AH42" s="391"/>
      <c r="AI42" s="391"/>
      <c r="AJ42" s="391"/>
      <c r="AK42" s="391" t="s">
        <v>639</v>
      </c>
      <c r="AL42" s="391"/>
      <c r="AM42" s="391"/>
      <c r="AN42" s="391"/>
      <c r="AO42" s="391"/>
      <c r="AP42" s="391"/>
      <c r="AQ42" s="391"/>
      <c r="AR42" s="391"/>
      <c r="AS42" s="391"/>
      <c r="AT42" s="391"/>
      <c r="AU42" s="391"/>
      <c r="AV42" s="391"/>
      <c r="AW42" s="391"/>
      <c r="AX42" s="391"/>
      <c r="AY42" s="391"/>
      <c r="AZ42" s="391"/>
      <c r="BA42" s="391"/>
      <c r="BB42" s="391"/>
      <c r="BC42" s="391"/>
      <c r="BD42" s="391"/>
      <c r="BE42" s="391"/>
      <c r="BF42" s="391"/>
      <c r="BG42" s="391"/>
      <c r="BH42" s="391"/>
      <c r="BI42" s="391"/>
      <c r="BJ42" s="391"/>
      <c r="BK42" s="391"/>
      <c r="BL42" s="391"/>
      <c r="BM42" s="391"/>
      <c r="BN42" s="391"/>
      <c r="BO42" s="392"/>
      <c r="BP42" s="392"/>
      <c r="BQ42" s="392"/>
      <c r="BR42" s="392"/>
      <c r="BS42" s="392"/>
      <c r="BT42" s="392"/>
      <c r="BU42" s="392"/>
      <c r="BV42" s="392"/>
      <c r="BW42" s="392"/>
      <c r="BX42" s="392"/>
      <c r="BY42" s="392"/>
      <c r="BZ42" s="392"/>
      <c r="CA42" s="392"/>
      <c r="CB42" s="392"/>
      <c r="CC42" s="392"/>
      <c r="CD42" s="392"/>
      <c r="CE42" s="392"/>
      <c r="CF42" s="392"/>
      <c r="CG42" s="392"/>
      <c r="CH42" s="392"/>
      <c r="CI42" s="392"/>
      <c r="CJ42" s="391"/>
      <c r="CK42" s="391"/>
      <c r="CL42" s="391"/>
      <c r="CM42" s="391"/>
      <c r="CN42" s="391"/>
      <c r="CO42" s="391"/>
      <c r="CP42" s="391"/>
      <c r="CQ42" s="391"/>
      <c r="CR42" s="391"/>
      <c r="CS42" s="391"/>
      <c r="CT42" s="391"/>
      <c r="CU42" s="391"/>
      <c r="CV42" s="391"/>
      <c r="CW42" s="391"/>
      <c r="CX42" s="392"/>
      <c r="CY42" s="392"/>
      <c r="CZ42" s="392"/>
      <c r="DA42" s="392"/>
      <c r="DB42" s="392"/>
      <c r="DC42" s="392"/>
      <c r="DD42" s="392"/>
      <c r="DE42" s="392"/>
      <c r="DF42" s="392"/>
      <c r="DG42" s="392"/>
      <c r="DH42" s="392"/>
      <c r="DI42" s="392"/>
      <c r="DJ42" s="392"/>
      <c r="DK42" s="392"/>
      <c r="DL42" s="386">
        <f>EJ43+EJ44</f>
        <v>2820193</v>
      </c>
      <c r="DM42" s="386"/>
      <c r="DN42" s="386"/>
      <c r="DO42" s="386"/>
      <c r="DP42" s="386"/>
      <c r="DQ42" s="386"/>
      <c r="DR42" s="386"/>
      <c r="DS42" s="386"/>
      <c r="DT42" s="386"/>
      <c r="DU42" s="386"/>
      <c r="DV42" s="386"/>
      <c r="DW42" s="386"/>
      <c r="DX42" s="386"/>
      <c r="DY42" s="386"/>
      <c r="DZ42" s="386"/>
      <c r="EA42" s="386"/>
      <c r="EB42" s="386"/>
      <c r="EC42" s="386"/>
      <c r="ED42" s="386"/>
      <c r="EE42" s="386"/>
      <c r="EF42" s="386"/>
      <c r="EG42" s="386"/>
      <c r="EH42" s="386"/>
      <c r="EI42" s="386"/>
      <c r="EJ42" s="386"/>
      <c r="EK42" s="386"/>
      <c r="EL42" s="386"/>
      <c r="EM42" s="386"/>
      <c r="EN42" s="386"/>
      <c r="EO42" s="386"/>
      <c r="EP42" s="386"/>
      <c r="EQ42" s="386"/>
      <c r="ER42" s="386"/>
      <c r="ES42" s="386"/>
      <c r="ET42" s="386"/>
      <c r="EU42" s="386"/>
      <c r="EV42" s="386"/>
      <c r="EW42" s="386"/>
      <c r="EX42" s="386"/>
      <c r="EY42" s="386"/>
      <c r="EZ42" s="386"/>
      <c r="FA42" s="386"/>
      <c r="FB42" s="386"/>
      <c r="FC42" s="386"/>
      <c r="FD42" s="386"/>
      <c r="FE42" s="386"/>
      <c r="FF42" s="386"/>
      <c r="FG42" s="387"/>
    </row>
    <row r="43" spans="1:163" s="206" customFormat="1" ht="38.4" customHeight="1" x14ac:dyDescent="0.25">
      <c r="A43" s="393" t="s">
        <v>642</v>
      </c>
      <c r="B43" s="394"/>
      <c r="C43" s="394"/>
      <c r="D43" s="394"/>
      <c r="E43" s="394"/>
      <c r="F43" s="394"/>
      <c r="G43" s="394"/>
      <c r="H43" s="394"/>
      <c r="I43" s="394"/>
      <c r="J43" s="394"/>
      <c r="K43" s="394"/>
      <c r="L43" s="394"/>
      <c r="M43" s="394"/>
      <c r="N43" s="394"/>
      <c r="O43" s="394"/>
      <c r="P43" s="394"/>
      <c r="Q43" s="394"/>
      <c r="R43" s="394"/>
      <c r="S43" s="394"/>
      <c r="T43" s="394"/>
      <c r="U43" s="394"/>
      <c r="V43" s="394"/>
      <c r="W43" s="394"/>
      <c r="X43" s="394"/>
      <c r="Y43" s="394"/>
      <c r="Z43" s="395"/>
      <c r="AA43" s="390" t="s">
        <v>643</v>
      </c>
      <c r="AB43" s="391"/>
      <c r="AC43" s="391"/>
      <c r="AD43" s="391"/>
      <c r="AE43" s="391"/>
      <c r="AF43" s="391"/>
      <c r="AG43" s="391"/>
      <c r="AH43" s="391"/>
      <c r="AI43" s="391"/>
      <c r="AJ43" s="391"/>
      <c r="AK43" s="391" t="s">
        <v>521</v>
      </c>
      <c r="AL43" s="391"/>
      <c r="AM43" s="391"/>
      <c r="AN43" s="391"/>
      <c r="AO43" s="391"/>
      <c r="AP43" s="391"/>
      <c r="AQ43" s="391"/>
      <c r="AR43" s="391"/>
      <c r="AS43" s="391"/>
      <c r="AT43" s="391"/>
      <c r="AU43" s="391"/>
      <c r="AV43" s="391"/>
      <c r="AW43" s="391"/>
      <c r="AX43" s="391"/>
      <c r="AY43" s="391"/>
      <c r="AZ43" s="391"/>
      <c r="BA43" s="391"/>
      <c r="BB43" s="391"/>
      <c r="BC43" s="391"/>
      <c r="BD43" s="391"/>
      <c r="BE43" s="391"/>
      <c r="BF43" s="391"/>
      <c r="BG43" s="391"/>
      <c r="BH43" s="391"/>
      <c r="BI43" s="391"/>
      <c r="BJ43" s="391"/>
      <c r="BK43" s="391"/>
      <c r="BL43" s="391"/>
      <c r="BM43" s="391"/>
      <c r="BN43" s="391"/>
      <c r="BO43" s="392"/>
      <c r="BP43" s="392"/>
      <c r="BQ43" s="392"/>
      <c r="BR43" s="392"/>
      <c r="BS43" s="392"/>
      <c r="BT43" s="392"/>
      <c r="BU43" s="392"/>
      <c r="BV43" s="392"/>
      <c r="BW43" s="392"/>
      <c r="BX43" s="392"/>
      <c r="BY43" s="392"/>
      <c r="BZ43" s="392"/>
      <c r="CA43" s="392"/>
      <c r="CB43" s="392"/>
      <c r="CC43" s="392"/>
      <c r="CD43" s="392"/>
      <c r="CE43" s="392"/>
      <c r="CF43" s="392"/>
      <c r="CG43" s="392"/>
      <c r="CH43" s="392"/>
      <c r="CI43" s="392"/>
      <c r="CJ43" s="391"/>
      <c r="CK43" s="391"/>
      <c r="CL43" s="391"/>
      <c r="CM43" s="391"/>
      <c r="CN43" s="391"/>
      <c r="CO43" s="391"/>
      <c r="CP43" s="391"/>
      <c r="CQ43" s="391"/>
      <c r="CR43" s="391"/>
      <c r="CS43" s="391"/>
      <c r="CT43" s="391"/>
      <c r="CU43" s="391"/>
      <c r="CV43" s="391"/>
      <c r="CW43" s="391"/>
      <c r="CX43" s="392"/>
      <c r="CY43" s="392"/>
      <c r="CZ43" s="392"/>
      <c r="DA43" s="392"/>
      <c r="DB43" s="392"/>
      <c r="DC43" s="392"/>
      <c r="DD43" s="392"/>
      <c r="DE43" s="392"/>
      <c r="DF43" s="392"/>
      <c r="DG43" s="392"/>
      <c r="DH43" s="392"/>
      <c r="DI43" s="392"/>
      <c r="DJ43" s="392"/>
      <c r="DK43" s="392"/>
      <c r="DL43" s="386"/>
      <c r="DM43" s="386"/>
      <c r="DN43" s="386"/>
      <c r="DO43" s="386"/>
      <c r="DP43" s="386"/>
      <c r="DQ43" s="386"/>
      <c r="DR43" s="386"/>
      <c r="DS43" s="386"/>
      <c r="DT43" s="386"/>
      <c r="DU43" s="386"/>
      <c r="DV43" s="386"/>
      <c r="DW43" s="386"/>
      <c r="DX43" s="386"/>
      <c r="DY43" s="386"/>
      <c r="DZ43" s="386"/>
      <c r="EA43" s="386"/>
      <c r="EB43" s="386"/>
      <c r="EC43" s="386"/>
      <c r="ED43" s="386"/>
      <c r="EE43" s="386"/>
      <c r="EF43" s="386"/>
      <c r="EG43" s="386"/>
      <c r="EH43" s="386"/>
      <c r="EI43" s="386"/>
      <c r="EJ43" s="386">
        <v>2820193</v>
      </c>
      <c r="EK43" s="386"/>
      <c r="EL43" s="386"/>
      <c r="EM43" s="386"/>
      <c r="EN43" s="386"/>
      <c r="EO43" s="386"/>
      <c r="EP43" s="386"/>
      <c r="EQ43" s="386"/>
      <c r="ER43" s="386"/>
      <c r="ES43" s="386"/>
      <c r="ET43" s="386"/>
      <c r="EU43" s="386"/>
      <c r="EV43" s="386"/>
      <c r="EW43" s="386"/>
      <c r="EX43" s="386"/>
      <c r="EY43" s="386"/>
      <c r="EZ43" s="386"/>
      <c r="FA43" s="386"/>
      <c r="FB43" s="386"/>
      <c r="FC43" s="386"/>
      <c r="FD43" s="386"/>
      <c r="FE43" s="386"/>
      <c r="FF43" s="386"/>
      <c r="FG43" s="387"/>
    </row>
    <row r="44" spans="1:163" s="206" customFormat="1" ht="60.6" customHeight="1" x14ac:dyDescent="0.25">
      <c r="A44" s="393" t="s">
        <v>644</v>
      </c>
      <c r="B44" s="394"/>
      <c r="C44" s="394"/>
      <c r="D44" s="394"/>
      <c r="E44" s="394"/>
      <c r="F44" s="394"/>
      <c r="G44" s="394"/>
      <c r="H44" s="394"/>
      <c r="I44" s="394"/>
      <c r="J44" s="394"/>
      <c r="K44" s="394"/>
      <c r="L44" s="394"/>
      <c r="M44" s="394"/>
      <c r="N44" s="394"/>
      <c r="O44" s="394"/>
      <c r="P44" s="394"/>
      <c r="Q44" s="394"/>
      <c r="R44" s="394"/>
      <c r="S44" s="394"/>
      <c r="T44" s="394"/>
      <c r="U44" s="394"/>
      <c r="V44" s="394"/>
      <c r="W44" s="394"/>
      <c r="X44" s="394"/>
      <c r="Y44" s="394"/>
      <c r="Z44" s="395"/>
      <c r="AA44" s="390" t="s">
        <v>645</v>
      </c>
      <c r="AB44" s="391"/>
      <c r="AC44" s="391"/>
      <c r="AD44" s="391"/>
      <c r="AE44" s="391"/>
      <c r="AF44" s="391"/>
      <c r="AG44" s="391"/>
      <c r="AH44" s="391"/>
      <c r="AI44" s="391"/>
      <c r="AJ44" s="391"/>
      <c r="AK44" s="391" t="s">
        <v>639</v>
      </c>
      <c r="AL44" s="391"/>
      <c r="AM44" s="391"/>
      <c r="AN44" s="391"/>
      <c r="AO44" s="391"/>
      <c r="AP44" s="391"/>
      <c r="AQ44" s="391"/>
      <c r="AR44" s="391"/>
      <c r="AS44" s="391"/>
      <c r="AT44" s="391"/>
      <c r="AU44" s="391"/>
      <c r="AV44" s="391"/>
      <c r="AW44" s="391"/>
      <c r="AX44" s="391"/>
      <c r="AY44" s="391"/>
      <c r="AZ44" s="391"/>
      <c r="BA44" s="391"/>
      <c r="BB44" s="391"/>
      <c r="BC44" s="391"/>
      <c r="BD44" s="391"/>
      <c r="BE44" s="391"/>
      <c r="BF44" s="391"/>
      <c r="BG44" s="391"/>
      <c r="BH44" s="391"/>
      <c r="BI44" s="391"/>
      <c r="BJ44" s="391"/>
      <c r="BK44" s="391"/>
      <c r="BL44" s="391"/>
      <c r="BM44" s="391"/>
      <c r="BN44" s="391"/>
      <c r="BO44" s="392"/>
      <c r="BP44" s="392"/>
      <c r="BQ44" s="392"/>
      <c r="BR44" s="392"/>
      <c r="BS44" s="392"/>
      <c r="BT44" s="392"/>
      <c r="BU44" s="392"/>
      <c r="BV44" s="392"/>
      <c r="BW44" s="392"/>
      <c r="BX44" s="392"/>
      <c r="BY44" s="392"/>
      <c r="BZ44" s="392"/>
      <c r="CA44" s="392"/>
      <c r="CB44" s="392"/>
      <c r="CC44" s="392"/>
      <c r="CD44" s="392"/>
      <c r="CE44" s="392"/>
      <c r="CF44" s="392"/>
      <c r="CG44" s="392"/>
      <c r="CH44" s="392"/>
      <c r="CI44" s="392"/>
      <c r="CJ44" s="391"/>
      <c r="CK44" s="391"/>
      <c r="CL44" s="391"/>
      <c r="CM44" s="391"/>
      <c r="CN44" s="391"/>
      <c r="CO44" s="391"/>
      <c r="CP44" s="391"/>
      <c r="CQ44" s="391"/>
      <c r="CR44" s="391"/>
      <c r="CS44" s="391"/>
      <c r="CT44" s="391"/>
      <c r="CU44" s="391"/>
      <c r="CV44" s="391"/>
      <c r="CW44" s="391"/>
      <c r="CX44" s="392"/>
      <c r="CY44" s="392"/>
      <c r="CZ44" s="392"/>
      <c r="DA44" s="392"/>
      <c r="DB44" s="392"/>
      <c r="DC44" s="392"/>
      <c r="DD44" s="392"/>
      <c r="DE44" s="392"/>
      <c r="DF44" s="392"/>
      <c r="DG44" s="392"/>
      <c r="DH44" s="392"/>
      <c r="DI44" s="392"/>
      <c r="DJ44" s="392"/>
      <c r="DK44" s="392"/>
      <c r="DL44" s="386">
        <f>EJ45+EJ46</f>
        <v>1311852</v>
      </c>
      <c r="DM44" s="386"/>
      <c r="DN44" s="386"/>
      <c r="DO44" s="386"/>
      <c r="DP44" s="386"/>
      <c r="DQ44" s="386"/>
      <c r="DR44" s="386"/>
      <c r="DS44" s="386"/>
      <c r="DT44" s="386"/>
      <c r="DU44" s="386"/>
      <c r="DV44" s="386"/>
      <c r="DW44" s="386"/>
      <c r="DX44" s="386"/>
      <c r="DY44" s="386"/>
      <c r="DZ44" s="386"/>
      <c r="EA44" s="386"/>
      <c r="EB44" s="386"/>
      <c r="EC44" s="386"/>
      <c r="ED44" s="386"/>
      <c r="EE44" s="386"/>
      <c r="EF44" s="386"/>
      <c r="EG44" s="386"/>
      <c r="EH44" s="386"/>
      <c r="EI44" s="386"/>
      <c r="EJ44" s="386"/>
      <c r="EK44" s="386"/>
      <c r="EL44" s="386"/>
      <c r="EM44" s="386"/>
      <c r="EN44" s="386"/>
      <c r="EO44" s="386"/>
      <c r="EP44" s="386"/>
      <c r="EQ44" s="386"/>
      <c r="ER44" s="386"/>
      <c r="ES44" s="386"/>
      <c r="ET44" s="386"/>
      <c r="EU44" s="386"/>
      <c r="EV44" s="386"/>
      <c r="EW44" s="386"/>
      <c r="EX44" s="386"/>
      <c r="EY44" s="386"/>
      <c r="EZ44" s="386"/>
      <c r="FA44" s="386"/>
      <c r="FB44" s="386"/>
      <c r="FC44" s="386"/>
      <c r="FD44" s="386"/>
      <c r="FE44" s="386"/>
      <c r="FF44" s="386"/>
      <c r="FG44" s="387"/>
    </row>
    <row r="45" spans="1:163" s="206" customFormat="1" ht="60" customHeight="1" x14ac:dyDescent="0.25">
      <c r="A45" s="393" t="s">
        <v>644</v>
      </c>
      <c r="B45" s="394"/>
      <c r="C45" s="394"/>
      <c r="D45" s="394"/>
      <c r="E45" s="394"/>
      <c r="F45" s="394"/>
      <c r="G45" s="394"/>
      <c r="H45" s="394"/>
      <c r="I45" s="394"/>
      <c r="J45" s="394"/>
      <c r="K45" s="394"/>
      <c r="L45" s="394"/>
      <c r="M45" s="394"/>
      <c r="N45" s="394"/>
      <c r="O45" s="394"/>
      <c r="P45" s="394"/>
      <c r="Q45" s="394"/>
      <c r="R45" s="394"/>
      <c r="S45" s="394"/>
      <c r="T45" s="394"/>
      <c r="U45" s="394"/>
      <c r="V45" s="394"/>
      <c r="W45" s="394"/>
      <c r="X45" s="394"/>
      <c r="Y45" s="394"/>
      <c r="Z45" s="395"/>
      <c r="AA45" s="390" t="s">
        <v>645</v>
      </c>
      <c r="AB45" s="391"/>
      <c r="AC45" s="391"/>
      <c r="AD45" s="391"/>
      <c r="AE45" s="391"/>
      <c r="AF45" s="391"/>
      <c r="AG45" s="391"/>
      <c r="AH45" s="391"/>
      <c r="AI45" s="391"/>
      <c r="AJ45" s="391"/>
      <c r="AK45" s="391" t="s">
        <v>517</v>
      </c>
      <c r="AL45" s="391"/>
      <c r="AM45" s="391"/>
      <c r="AN45" s="391"/>
      <c r="AO45" s="391"/>
      <c r="AP45" s="391"/>
      <c r="AQ45" s="391"/>
      <c r="AR45" s="391"/>
      <c r="AS45" s="391"/>
      <c r="AT45" s="391"/>
      <c r="AU45" s="391"/>
      <c r="AV45" s="391"/>
      <c r="AW45" s="391"/>
      <c r="AX45" s="391"/>
      <c r="AY45" s="391"/>
      <c r="AZ45" s="391"/>
      <c r="BA45" s="391"/>
      <c r="BB45" s="391"/>
      <c r="BC45" s="391"/>
      <c r="BD45" s="391"/>
      <c r="BE45" s="391"/>
      <c r="BF45" s="391"/>
      <c r="BG45" s="391"/>
      <c r="BH45" s="391"/>
      <c r="BI45" s="391"/>
      <c r="BJ45" s="391"/>
      <c r="BK45" s="391"/>
      <c r="BL45" s="391"/>
      <c r="BM45" s="391"/>
      <c r="BN45" s="391"/>
      <c r="BO45" s="392"/>
      <c r="BP45" s="392"/>
      <c r="BQ45" s="392"/>
      <c r="BR45" s="392"/>
      <c r="BS45" s="392"/>
      <c r="BT45" s="392"/>
      <c r="BU45" s="392"/>
      <c r="BV45" s="392"/>
      <c r="BW45" s="392"/>
      <c r="BX45" s="392"/>
      <c r="BY45" s="392"/>
      <c r="BZ45" s="392"/>
      <c r="CA45" s="392"/>
      <c r="CB45" s="392"/>
      <c r="CC45" s="392"/>
      <c r="CD45" s="392"/>
      <c r="CE45" s="392"/>
      <c r="CF45" s="392"/>
      <c r="CG45" s="392"/>
      <c r="CH45" s="392"/>
      <c r="CI45" s="392"/>
      <c r="CJ45" s="391"/>
      <c r="CK45" s="391"/>
      <c r="CL45" s="391"/>
      <c r="CM45" s="391"/>
      <c r="CN45" s="391"/>
      <c r="CO45" s="391"/>
      <c r="CP45" s="391"/>
      <c r="CQ45" s="391"/>
      <c r="CR45" s="391"/>
      <c r="CS45" s="391"/>
      <c r="CT45" s="391"/>
      <c r="CU45" s="391"/>
      <c r="CV45" s="391"/>
      <c r="CW45" s="391"/>
      <c r="CX45" s="392"/>
      <c r="CY45" s="392"/>
      <c r="CZ45" s="392"/>
      <c r="DA45" s="392"/>
      <c r="DB45" s="392"/>
      <c r="DC45" s="392"/>
      <c r="DD45" s="392"/>
      <c r="DE45" s="392"/>
      <c r="DF45" s="392"/>
      <c r="DG45" s="392"/>
      <c r="DH45" s="392"/>
      <c r="DI45" s="392"/>
      <c r="DJ45" s="392"/>
      <c r="DK45" s="392"/>
      <c r="DL45" s="386"/>
      <c r="DM45" s="386"/>
      <c r="DN45" s="386"/>
      <c r="DO45" s="386"/>
      <c r="DP45" s="386"/>
      <c r="DQ45" s="386"/>
      <c r="DR45" s="386"/>
      <c r="DS45" s="386"/>
      <c r="DT45" s="386"/>
      <c r="DU45" s="386"/>
      <c r="DV45" s="386"/>
      <c r="DW45" s="386"/>
      <c r="DX45" s="386"/>
      <c r="DY45" s="386"/>
      <c r="DZ45" s="386"/>
      <c r="EA45" s="386"/>
      <c r="EB45" s="386"/>
      <c r="EC45" s="386"/>
      <c r="ED45" s="386"/>
      <c r="EE45" s="386"/>
      <c r="EF45" s="386"/>
      <c r="EG45" s="386"/>
      <c r="EH45" s="386"/>
      <c r="EI45" s="386"/>
      <c r="EJ45" s="386">
        <v>250000</v>
      </c>
      <c r="EK45" s="386"/>
      <c r="EL45" s="386"/>
      <c r="EM45" s="386"/>
      <c r="EN45" s="386"/>
      <c r="EO45" s="386"/>
      <c r="EP45" s="386"/>
      <c r="EQ45" s="386"/>
      <c r="ER45" s="386"/>
      <c r="ES45" s="386"/>
      <c r="ET45" s="386"/>
      <c r="EU45" s="386"/>
      <c r="EV45" s="386"/>
      <c r="EW45" s="386"/>
      <c r="EX45" s="386"/>
      <c r="EY45" s="386"/>
      <c r="EZ45" s="386"/>
      <c r="FA45" s="386"/>
      <c r="FB45" s="386"/>
      <c r="FC45" s="386"/>
      <c r="FD45" s="386"/>
      <c r="FE45" s="386"/>
      <c r="FF45" s="386"/>
      <c r="FG45" s="387"/>
    </row>
    <row r="46" spans="1:163" s="206" customFormat="1" ht="59.4" customHeight="1" x14ac:dyDescent="0.25">
      <c r="A46" s="393" t="s">
        <v>644</v>
      </c>
      <c r="B46" s="394"/>
      <c r="C46" s="394"/>
      <c r="D46" s="394"/>
      <c r="E46" s="394"/>
      <c r="F46" s="394"/>
      <c r="G46" s="394"/>
      <c r="H46" s="394"/>
      <c r="I46" s="394"/>
      <c r="J46" s="394"/>
      <c r="K46" s="394"/>
      <c r="L46" s="394"/>
      <c r="M46" s="394"/>
      <c r="N46" s="394"/>
      <c r="O46" s="394"/>
      <c r="P46" s="394"/>
      <c r="Q46" s="394"/>
      <c r="R46" s="394"/>
      <c r="S46" s="394"/>
      <c r="T46" s="394"/>
      <c r="U46" s="394"/>
      <c r="V46" s="394"/>
      <c r="W46" s="394"/>
      <c r="X46" s="394"/>
      <c r="Y46" s="394"/>
      <c r="Z46" s="395"/>
      <c r="AA46" s="390" t="s">
        <v>645</v>
      </c>
      <c r="AB46" s="391"/>
      <c r="AC46" s="391"/>
      <c r="AD46" s="391"/>
      <c r="AE46" s="391"/>
      <c r="AF46" s="391"/>
      <c r="AG46" s="391"/>
      <c r="AH46" s="391"/>
      <c r="AI46" s="391"/>
      <c r="AJ46" s="391"/>
      <c r="AK46" s="391" t="s">
        <v>623</v>
      </c>
      <c r="AL46" s="391"/>
      <c r="AM46" s="391"/>
      <c r="AN46" s="391"/>
      <c r="AO46" s="391"/>
      <c r="AP46" s="391"/>
      <c r="AQ46" s="391"/>
      <c r="AR46" s="391"/>
      <c r="AS46" s="391"/>
      <c r="AT46" s="391"/>
      <c r="AU46" s="391"/>
      <c r="AV46" s="391"/>
      <c r="AW46" s="391"/>
      <c r="AX46" s="391"/>
      <c r="AY46" s="391"/>
      <c r="AZ46" s="391"/>
      <c r="BA46" s="391"/>
      <c r="BB46" s="391"/>
      <c r="BC46" s="391"/>
      <c r="BD46" s="391"/>
      <c r="BE46" s="391"/>
      <c r="BF46" s="391"/>
      <c r="BG46" s="391"/>
      <c r="BH46" s="391"/>
      <c r="BI46" s="391"/>
      <c r="BJ46" s="391"/>
      <c r="BK46" s="391"/>
      <c r="BL46" s="391"/>
      <c r="BM46" s="391"/>
      <c r="BN46" s="391"/>
      <c r="BO46" s="392"/>
      <c r="BP46" s="392"/>
      <c r="BQ46" s="392"/>
      <c r="BR46" s="392"/>
      <c r="BS46" s="392"/>
      <c r="BT46" s="392"/>
      <c r="BU46" s="392"/>
      <c r="BV46" s="392"/>
      <c r="BW46" s="392"/>
      <c r="BX46" s="392"/>
      <c r="BY46" s="392"/>
      <c r="BZ46" s="392"/>
      <c r="CA46" s="392"/>
      <c r="CB46" s="392"/>
      <c r="CC46" s="392"/>
      <c r="CD46" s="392"/>
      <c r="CE46" s="392"/>
      <c r="CF46" s="392"/>
      <c r="CG46" s="392"/>
      <c r="CH46" s="392"/>
      <c r="CI46" s="392"/>
      <c r="CJ46" s="391"/>
      <c r="CK46" s="391"/>
      <c r="CL46" s="391"/>
      <c r="CM46" s="391"/>
      <c r="CN46" s="391"/>
      <c r="CO46" s="391"/>
      <c r="CP46" s="391"/>
      <c r="CQ46" s="391"/>
      <c r="CR46" s="391"/>
      <c r="CS46" s="391"/>
      <c r="CT46" s="391"/>
      <c r="CU46" s="391"/>
      <c r="CV46" s="391"/>
      <c r="CW46" s="391"/>
      <c r="CX46" s="392"/>
      <c r="CY46" s="392"/>
      <c r="CZ46" s="392"/>
      <c r="DA46" s="392"/>
      <c r="DB46" s="392"/>
      <c r="DC46" s="392"/>
      <c r="DD46" s="392"/>
      <c r="DE46" s="392"/>
      <c r="DF46" s="392"/>
      <c r="DG46" s="392"/>
      <c r="DH46" s="392"/>
      <c r="DI46" s="392"/>
      <c r="DJ46" s="392"/>
      <c r="DK46" s="392"/>
      <c r="DL46" s="386"/>
      <c r="DM46" s="386"/>
      <c r="DN46" s="386"/>
      <c r="DO46" s="386"/>
      <c r="DP46" s="386"/>
      <c r="DQ46" s="386"/>
      <c r="DR46" s="386"/>
      <c r="DS46" s="386"/>
      <c r="DT46" s="386"/>
      <c r="DU46" s="386"/>
      <c r="DV46" s="386"/>
      <c r="DW46" s="386"/>
      <c r="DX46" s="386"/>
      <c r="DY46" s="386"/>
      <c r="DZ46" s="386"/>
      <c r="EA46" s="386"/>
      <c r="EB46" s="386"/>
      <c r="EC46" s="386"/>
      <c r="ED46" s="386"/>
      <c r="EE46" s="386"/>
      <c r="EF46" s="386"/>
      <c r="EG46" s="386"/>
      <c r="EH46" s="386"/>
      <c r="EI46" s="386"/>
      <c r="EJ46" s="386">
        <v>1061852</v>
      </c>
      <c r="EK46" s="386"/>
      <c r="EL46" s="386"/>
      <c r="EM46" s="386"/>
      <c r="EN46" s="386"/>
      <c r="EO46" s="386"/>
      <c r="EP46" s="386"/>
      <c r="EQ46" s="386"/>
      <c r="ER46" s="386"/>
      <c r="ES46" s="386"/>
      <c r="ET46" s="386"/>
      <c r="EU46" s="386"/>
      <c r="EV46" s="386"/>
      <c r="EW46" s="386"/>
      <c r="EX46" s="386"/>
      <c r="EY46" s="386"/>
      <c r="EZ46" s="386"/>
      <c r="FA46" s="386"/>
      <c r="FB46" s="386"/>
      <c r="FC46" s="386"/>
      <c r="FD46" s="386"/>
      <c r="FE46" s="386"/>
      <c r="FF46" s="386"/>
      <c r="FG46" s="387"/>
    </row>
    <row r="47" spans="1:163" s="206" customFormat="1" ht="46.8" customHeight="1" x14ac:dyDescent="0.2">
      <c r="A47" s="388" t="s">
        <v>646</v>
      </c>
      <c r="B47" s="388"/>
      <c r="C47" s="388"/>
      <c r="D47" s="388"/>
      <c r="E47" s="388"/>
      <c r="F47" s="388"/>
      <c r="G47" s="388"/>
      <c r="H47" s="388"/>
      <c r="I47" s="388"/>
      <c r="J47" s="388"/>
      <c r="K47" s="388"/>
      <c r="L47" s="388"/>
      <c r="M47" s="388"/>
      <c r="N47" s="388"/>
      <c r="O47" s="388"/>
      <c r="P47" s="388"/>
      <c r="Q47" s="388"/>
      <c r="R47" s="388"/>
      <c r="S47" s="388"/>
      <c r="T47" s="388"/>
      <c r="U47" s="388"/>
      <c r="V47" s="388"/>
      <c r="W47" s="388"/>
      <c r="X47" s="388"/>
      <c r="Y47" s="388"/>
      <c r="Z47" s="389"/>
      <c r="AA47" s="390" t="s">
        <v>647</v>
      </c>
      <c r="AB47" s="391"/>
      <c r="AC47" s="391"/>
      <c r="AD47" s="391"/>
      <c r="AE47" s="391"/>
      <c r="AF47" s="391"/>
      <c r="AG47" s="391"/>
      <c r="AH47" s="391"/>
      <c r="AI47" s="391"/>
      <c r="AJ47" s="391"/>
      <c r="AK47" s="391" t="s">
        <v>639</v>
      </c>
      <c r="AL47" s="391"/>
      <c r="AM47" s="391"/>
      <c r="AN47" s="391"/>
      <c r="AO47" s="391"/>
      <c r="AP47" s="391"/>
      <c r="AQ47" s="391"/>
      <c r="AR47" s="391"/>
      <c r="AS47" s="391"/>
      <c r="AT47" s="391"/>
      <c r="AU47" s="391"/>
      <c r="AV47" s="391"/>
      <c r="AW47" s="391"/>
      <c r="AX47" s="391"/>
      <c r="AY47" s="391"/>
      <c r="AZ47" s="391"/>
      <c r="BA47" s="391"/>
      <c r="BB47" s="391"/>
      <c r="BC47" s="391"/>
      <c r="BD47" s="391"/>
      <c r="BE47" s="391"/>
      <c r="BF47" s="391"/>
      <c r="BG47" s="391"/>
      <c r="BH47" s="391"/>
      <c r="BI47" s="391"/>
      <c r="BJ47" s="391"/>
      <c r="BK47" s="391"/>
      <c r="BL47" s="391"/>
      <c r="BM47" s="391"/>
      <c r="BN47" s="391"/>
      <c r="BO47" s="392"/>
      <c r="BP47" s="392"/>
      <c r="BQ47" s="392"/>
      <c r="BR47" s="392"/>
      <c r="BS47" s="392"/>
      <c r="BT47" s="392"/>
      <c r="BU47" s="392"/>
      <c r="BV47" s="392"/>
      <c r="BW47" s="392"/>
      <c r="BX47" s="392"/>
      <c r="BY47" s="392"/>
      <c r="BZ47" s="392"/>
      <c r="CA47" s="392"/>
      <c r="CB47" s="392"/>
      <c r="CC47" s="392"/>
      <c r="CD47" s="392"/>
      <c r="CE47" s="392"/>
      <c r="CF47" s="392"/>
      <c r="CG47" s="392"/>
      <c r="CH47" s="392"/>
      <c r="CI47" s="392"/>
      <c r="CJ47" s="391"/>
      <c r="CK47" s="391"/>
      <c r="CL47" s="391"/>
      <c r="CM47" s="391"/>
      <c r="CN47" s="391"/>
      <c r="CO47" s="391"/>
      <c r="CP47" s="391"/>
      <c r="CQ47" s="391"/>
      <c r="CR47" s="391"/>
      <c r="CS47" s="391"/>
      <c r="CT47" s="391"/>
      <c r="CU47" s="391"/>
      <c r="CV47" s="391"/>
      <c r="CW47" s="391"/>
      <c r="CX47" s="392"/>
      <c r="CY47" s="392"/>
      <c r="CZ47" s="392"/>
      <c r="DA47" s="392"/>
      <c r="DB47" s="392"/>
      <c r="DC47" s="392"/>
      <c r="DD47" s="392"/>
      <c r="DE47" s="392"/>
      <c r="DF47" s="392"/>
      <c r="DG47" s="392"/>
      <c r="DH47" s="392"/>
      <c r="DI47" s="392"/>
      <c r="DJ47" s="392"/>
      <c r="DK47" s="392"/>
      <c r="DL47" s="386">
        <f>EJ48</f>
        <v>228799</v>
      </c>
      <c r="DM47" s="386"/>
      <c r="DN47" s="386"/>
      <c r="DO47" s="386"/>
      <c r="DP47" s="386"/>
      <c r="DQ47" s="386"/>
      <c r="DR47" s="386"/>
      <c r="DS47" s="386"/>
      <c r="DT47" s="386"/>
      <c r="DU47" s="386"/>
      <c r="DV47" s="386"/>
      <c r="DW47" s="386"/>
      <c r="DX47" s="386"/>
      <c r="DY47" s="386"/>
      <c r="DZ47" s="386"/>
      <c r="EA47" s="386"/>
      <c r="EB47" s="386"/>
      <c r="EC47" s="386"/>
      <c r="ED47" s="386"/>
      <c r="EE47" s="386"/>
      <c r="EF47" s="386"/>
      <c r="EG47" s="386"/>
      <c r="EH47" s="386"/>
      <c r="EI47" s="386"/>
      <c r="EJ47" s="386"/>
      <c r="EK47" s="386"/>
      <c r="EL47" s="386"/>
      <c r="EM47" s="386"/>
      <c r="EN47" s="386"/>
      <c r="EO47" s="386"/>
      <c r="EP47" s="386"/>
      <c r="EQ47" s="386"/>
      <c r="ER47" s="386"/>
      <c r="ES47" s="386"/>
      <c r="ET47" s="386"/>
      <c r="EU47" s="386"/>
      <c r="EV47" s="386"/>
      <c r="EW47" s="386"/>
      <c r="EX47" s="386"/>
      <c r="EY47" s="386"/>
      <c r="EZ47" s="386"/>
      <c r="FA47" s="386"/>
      <c r="FB47" s="386"/>
      <c r="FC47" s="386"/>
      <c r="FD47" s="386"/>
      <c r="FE47" s="386"/>
      <c r="FF47" s="386"/>
      <c r="FG47" s="387"/>
    </row>
    <row r="48" spans="1:163" s="206" customFormat="1" ht="46.8" customHeight="1" thickBot="1" x14ac:dyDescent="0.25">
      <c r="A48" s="388" t="s">
        <v>646</v>
      </c>
      <c r="B48" s="388"/>
      <c r="C48" s="388"/>
      <c r="D48" s="388"/>
      <c r="E48" s="388"/>
      <c r="F48" s="388"/>
      <c r="G48" s="388"/>
      <c r="H48" s="388"/>
      <c r="I48" s="388"/>
      <c r="J48" s="388"/>
      <c r="K48" s="388"/>
      <c r="L48" s="388"/>
      <c r="M48" s="388"/>
      <c r="N48" s="388"/>
      <c r="O48" s="388"/>
      <c r="P48" s="388"/>
      <c r="Q48" s="388"/>
      <c r="R48" s="388"/>
      <c r="S48" s="388"/>
      <c r="T48" s="388"/>
      <c r="U48" s="388"/>
      <c r="V48" s="388"/>
      <c r="W48" s="388"/>
      <c r="X48" s="388"/>
      <c r="Y48" s="388"/>
      <c r="Z48" s="389"/>
      <c r="AA48" s="390" t="s">
        <v>647</v>
      </c>
      <c r="AB48" s="391"/>
      <c r="AC48" s="391"/>
      <c r="AD48" s="391"/>
      <c r="AE48" s="391"/>
      <c r="AF48" s="391"/>
      <c r="AG48" s="391"/>
      <c r="AH48" s="391"/>
      <c r="AI48" s="391"/>
      <c r="AJ48" s="391"/>
      <c r="AK48" s="391" t="s">
        <v>615</v>
      </c>
      <c r="AL48" s="391"/>
      <c r="AM48" s="391"/>
      <c r="AN48" s="391"/>
      <c r="AO48" s="391"/>
      <c r="AP48" s="391"/>
      <c r="AQ48" s="391"/>
      <c r="AR48" s="391"/>
      <c r="AS48" s="391"/>
      <c r="AT48" s="391"/>
      <c r="AU48" s="391"/>
      <c r="AV48" s="391"/>
      <c r="AW48" s="391"/>
      <c r="AX48" s="391"/>
      <c r="AY48" s="391"/>
      <c r="AZ48" s="391"/>
      <c r="BA48" s="391"/>
      <c r="BB48" s="391"/>
      <c r="BC48" s="391"/>
      <c r="BD48" s="391"/>
      <c r="BE48" s="391"/>
      <c r="BF48" s="391"/>
      <c r="BG48" s="391"/>
      <c r="BH48" s="391"/>
      <c r="BI48" s="391"/>
      <c r="BJ48" s="391"/>
      <c r="BK48" s="391"/>
      <c r="BL48" s="391"/>
      <c r="BM48" s="391"/>
      <c r="BN48" s="391"/>
      <c r="BO48" s="392"/>
      <c r="BP48" s="392"/>
      <c r="BQ48" s="392"/>
      <c r="BR48" s="392"/>
      <c r="BS48" s="392"/>
      <c r="BT48" s="392"/>
      <c r="BU48" s="392"/>
      <c r="BV48" s="392"/>
      <c r="BW48" s="392"/>
      <c r="BX48" s="392"/>
      <c r="BY48" s="392"/>
      <c r="BZ48" s="392"/>
      <c r="CA48" s="392"/>
      <c r="CB48" s="392"/>
      <c r="CC48" s="392"/>
      <c r="CD48" s="392"/>
      <c r="CE48" s="392"/>
      <c r="CF48" s="392"/>
      <c r="CG48" s="392"/>
      <c r="CH48" s="392"/>
      <c r="CI48" s="392"/>
      <c r="CJ48" s="391"/>
      <c r="CK48" s="391"/>
      <c r="CL48" s="391"/>
      <c r="CM48" s="391"/>
      <c r="CN48" s="391"/>
      <c r="CO48" s="391"/>
      <c r="CP48" s="391"/>
      <c r="CQ48" s="391"/>
      <c r="CR48" s="391"/>
      <c r="CS48" s="391"/>
      <c r="CT48" s="391"/>
      <c r="CU48" s="391"/>
      <c r="CV48" s="391"/>
      <c r="CW48" s="391"/>
      <c r="CX48" s="392"/>
      <c r="CY48" s="392"/>
      <c r="CZ48" s="392"/>
      <c r="DA48" s="392"/>
      <c r="DB48" s="392"/>
      <c r="DC48" s="392"/>
      <c r="DD48" s="392"/>
      <c r="DE48" s="392"/>
      <c r="DF48" s="392"/>
      <c r="DG48" s="392"/>
      <c r="DH48" s="392"/>
      <c r="DI48" s="392"/>
      <c r="DJ48" s="392"/>
      <c r="DK48" s="392"/>
      <c r="DL48" s="386"/>
      <c r="DM48" s="386"/>
      <c r="DN48" s="386"/>
      <c r="DO48" s="386"/>
      <c r="DP48" s="386"/>
      <c r="DQ48" s="386"/>
      <c r="DR48" s="386"/>
      <c r="DS48" s="386"/>
      <c r="DT48" s="386"/>
      <c r="DU48" s="386"/>
      <c r="DV48" s="386"/>
      <c r="DW48" s="386"/>
      <c r="DX48" s="386"/>
      <c r="DY48" s="386"/>
      <c r="DZ48" s="386"/>
      <c r="EA48" s="386"/>
      <c r="EB48" s="386"/>
      <c r="EC48" s="386"/>
      <c r="ED48" s="386"/>
      <c r="EE48" s="386"/>
      <c r="EF48" s="386"/>
      <c r="EG48" s="386"/>
      <c r="EH48" s="386"/>
      <c r="EI48" s="386"/>
      <c r="EJ48" s="386">
        <v>228799</v>
      </c>
      <c r="EK48" s="386"/>
      <c r="EL48" s="386"/>
      <c r="EM48" s="386"/>
      <c r="EN48" s="386"/>
      <c r="EO48" s="386"/>
      <c r="EP48" s="386"/>
      <c r="EQ48" s="386"/>
      <c r="ER48" s="386"/>
      <c r="ES48" s="386"/>
      <c r="ET48" s="386"/>
      <c r="EU48" s="386"/>
      <c r="EV48" s="386"/>
      <c r="EW48" s="386"/>
      <c r="EX48" s="386"/>
      <c r="EY48" s="386"/>
      <c r="EZ48" s="386"/>
      <c r="FA48" s="386"/>
      <c r="FB48" s="386"/>
      <c r="FC48" s="386"/>
      <c r="FD48" s="386"/>
      <c r="FE48" s="386"/>
      <c r="FF48" s="386"/>
      <c r="FG48" s="387"/>
    </row>
    <row r="49" spans="1:163" s="206" customFormat="1" ht="97.2" customHeight="1" thickBot="1" x14ac:dyDescent="0.25">
      <c r="A49" s="380" t="s">
        <v>648</v>
      </c>
      <c r="B49" s="381"/>
      <c r="C49" s="381"/>
      <c r="D49" s="381"/>
      <c r="E49" s="381"/>
      <c r="F49" s="381"/>
      <c r="G49" s="381"/>
      <c r="H49" s="381"/>
      <c r="I49" s="381"/>
      <c r="J49" s="381"/>
      <c r="K49" s="381"/>
      <c r="L49" s="381"/>
      <c r="M49" s="381"/>
      <c r="N49" s="381"/>
      <c r="O49" s="381"/>
      <c r="P49" s="381"/>
      <c r="Q49" s="381"/>
      <c r="R49" s="381"/>
      <c r="S49" s="381"/>
      <c r="T49" s="381"/>
      <c r="U49" s="381"/>
      <c r="V49" s="381"/>
      <c r="W49" s="381"/>
      <c r="X49" s="381"/>
      <c r="Y49" s="381"/>
      <c r="Z49" s="382"/>
      <c r="AA49" s="383" t="s">
        <v>649</v>
      </c>
      <c r="AB49" s="384"/>
      <c r="AC49" s="384"/>
      <c r="AD49" s="384"/>
      <c r="AE49" s="384"/>
      <c r="AF49" s="384"/>
      <c r="AG49" s="384"/>
      <c r="AH49" s="384"/>
      <c r="AI49" s="384"/>
      <c r="AJ49" s="384"/>
      <c r="AK49" s="384" t="s">
        <v>639</v>
      </c>
      <c r="AL49" s="384"/>
      <c r="AM49" s="384"/>
      <c r="AN49" s="384"/>
      <c r="AO49" s="384"/>
      <c r="AP49" s="384"/>
      <c r="AQ49" s="384"/>
      <c r="AR49" s="384"/>
      <c r="AS49" s="384"/>
      <c r="AT49" s="384"/>
      <c r="AU49" s="384"/>
      <c r="AV49" s="384"/>
      <c r="AW49" s="384"/>
      <c r="AX49" s="384"/>
      <c r="AY49" s="384"/>
      <c r="AZ49" s="384"/>
      <c r="BA49" s="384"/>
      <c r="BB49" s="384"/>
      <c r="BC49" s="384"/>
      <c r="BD49" s="384"/>
      <c r="BE49" s="384"/>
      <c r="BF49" s="384"/>
      <c r="BG49" s="384"/>
      <c r="BH49" s="384"/>
      <c r="BI49" s="384"/>
      <c r="BJ49" s="384"/>
      <c r="BK49" s="384"/>
      <c r="BL49" s="384"/>
      <c r="BM49" s="384"/>
      <c r="BN49" s="384"/>
      <c r="BO49" s="385"/>
      <c r="BP49" s="385"/>
      <c r="BQ49" s="385"/>
      <c r="BR49" s="385"/>
      <c r="BS49" s="385"/>
      <c r="BT49" s="385"/>
      <c r="BU49" s="385"/>
      <c r="BV49" s="385"/>
      <c r="BW49" s="385"/>
      <c r="BX49" s="385"/>
      <c r="BY49" s="385"/>
      <c r="BZ49" s="385"/>
      <c r="CA49" s="385"/>
      <c r="CB49" s="385"/>
      <c r="CC49" s="385"/>
      <c r="CD49" s="385"/>
      <c r="CE49" s="385"/>
      <c r="CF49" s="385"/>
      <c r="CG49" s="385"/>
      <c r="CH49" s="385"/>
      <c r="CI49" s="385"/>
      <c r="CJ49" s="384"/>
      <c r="CK49" s="384"/>
      <c r="CL49" s="384"/>
      <c r="CM49" s="384"/>
      <c r="CN49" s="384"/>
      <c r="CO49" s="384"/>
      <c r="CP49" s="384"/>
      <c r="CQ49" s="384"/>
      <c r="CR49" s="384"/>
      <c r="CS49" s="384"/>
      <c r="CT49" s="384"/>
      <c r="CU49" s="384"/>
      <c r="CV49" s="384"/>
      <c r="CW49" s="384"/>
      <c r="CX49" s="385"/>
      <c r="CY49" s="385"/>
      <c r="CZ49" s="385"/>
      <c r="DA49" s="385"/>
      <c r="DB49" s="385"/>
      <c r="DC49" s="385"/>
      <c r="DD49" s="385"/>
      <c r="DE49" s="385"/>
      <c r="DF49" s="385"/>
      <c r="DG49" s="385"/>
      <c r="DH49" s="385"/>
      <c r="DI49" s="385"/>
      <c r="DJ49" s="385"/>
      <c r="DK49" s="385"/>
      <c r="DL49" s="365">
        <f>EJ50+EJ51</f>
        <v>2447655</v>
      </c>
      <c r="DM49" s="365"/>
      <c r="DN49" s="365"/>
      <c r="DO49" s="365"/>
      <c r="DP49" s="365"/>
      <c r="DQ49" s="365"/>
      <c r="DR49" s="365"/>
      <c r="DS49" s="365"/>
      <c r="DT49" s="365"/>
      <c r="DU49" s="365"/>
      <c r="DV49" s="365"/>
      <c r="DW49" s="365"/>
      <c r="DX49" s="365"/>
      <c r="DY49" s="365"/>
      <c r="DZ49" s="365"/>
      <c r="EA49" s="365"/>
      <c r="EB49" s="365"/>
      <c r="EC49" s="365"/>
      <c r="ED49" s="365"/>
      <c r="EE49" s="365"/>
      <c r="EF49" s="365"/>
      <c r="EG49" s="365"/>
      <c r="EH49" s="365"/>
      <c r="EI49" s="365"/>
      <c r="EJ49" s="365"/>
      <c r="EK49" s="365"/>
      <c r="EL49" s="365"/>
      <c r="EM49" s="365"/>
      <c r="EN49" s="365"/>
      <c r="EO49" s="365"/>
      <c r="EP49" s="365"/>
      <c r="EQ49" s="365"/>
      <c r="ER49" s="365"/>
      <c r="ES49" s="365"/>
      <c r="ET49" s="365"/>
      <c r="EU49" s="365"/>
      <c r="EV49" s="365"/>
      <c r="EW49" s="365"/>
      <c r="EX49" s="365"/>
      <c r="EY49" s="365"/>
      <c r="EZ49" s="365"/>
      <c r="FA49" s="365"/>
      <c r="FB49" s="365"/>
      <c r="FC49" s="365"/>
      <c r="FD49" s="365"/>
      <c r="FE49" s="365"/>
      <c r="FF49" s="365"/>
      <c r="FG49" s="366"/>
    </row>
    <row r="50" spans="1:163" s="206" customFormat="1" ht="96" customHeight="1" thickBot="1" x14ac:dyDescent="0.25">
      <c r="A50" s="380" t="s">
        <v>648</v>
      </c>
      <c r="B50" s="381"/>
      <c r="C50" s="381"/>
      <c r="D50" s="381"/>
      <c r="E50" s="381"/>
      <c r="F50" s="381"/>
      <c r="G50" s="381"/>
      <c r="H50" s="381"/>
      <c r="I50" s="381"/>
      <c r="J50" s="381"/>
      <c r="K50" s="381"/>
      <c r="L50" s="381"/>
      <c r="M50" s="381"/>
      <c r="N50" s="381"/>
      <c r="O50" s="381"/>
      <c r="P50" s="381"/>
      <c r="Q50" s="381"/>
      <c r="R50" s="381"/>
      <c r="S50" s="381"/>
      <c r="T50" s="381"/>
      <c r="U50" s="381"/>
      <c r="V50" s="381"/>
      <c r="W50" s="381"/>
      <c r="X50" s="381"/>
      <c r="Y50" s="381"/>
      <c r="Z50" s="382"/>
      <c r="AA50" s="383" t="s">
        <v>649</v>
      </c>
      <c r="AB50" s="384"/>
      <c r="AC50" s="384"/>
      <c r="AD50" s="384"/>
      <c r="AE50" s="384"/>
      <c r="AF50" s="384"/>
      <c r="AG50" s="384"/>
      <c r="AH50" s="384"/>
      <c r="AI50" s="384"/>
      <c r="AJ50" s="384"/>
      <c r="AK50" s="384" t="s">
        <v>517</v>
      </c>
      <c r="AL50" s="384"/>
      <c r="AM50" s="384"/>
      <c r="AN50" s="384"/>
      <c r="AO50" s="384"/>
      <c r="AP50" s="384"/>
      <c r="AQ50" s="384"/>
      <c r="AR50" s="384"/>
      <c r="AS50" s="384"/>
      <c r="AT50" s="384"/>
      <c r="AU50" s="384"/>
      <c r="AV50" s="384"/>
      <c r="AW50" s="384"/>
      <c r="AX50" s="384"/>
      <c r="AY50" s="384"/>
      <c r="AZ50" s="384"/>
      <c r="BA50" s="384"/>
      <c r="BB50" s="384"/>
      <c r="BC50" s="384"/>
      <c r="BD50" s="384"/>
      <c r="BE50" s="384"/>
      <c r="BF50" s="384"/>
      <c r="BG50" s="384"/>
      <c r="BH50" s="384"/>
      <c r="BI50" s="384"/>
      <c r="BJ50" s="384"/>
      <c r="BK50" s="384"/>
      <c r="BL50" s="384"/>
      <c r="BM50" s="384"/>
      <c r="BN50" s="384"/>
      <c r="BO50" s="385"/>
      <c r="BP50" s="385"/>
      <c r="BQ50" s="385"/>
      <c r="BR50" s="385"/>
      <c r="BS50" s="385"/>
      <c r="BT50" s="385"/>
      <c r="BU50" s="385"/>
      <c r="BV50" s="385"/>
      <c r="BW50" s="385"/>
      <c r="BX50" s="385"/>
      <c r="BY50" s="385"/>
      <c r="BZ50" s="385"/>
      <c r="CA50" s="385"/>
      <c r="CB50" s="385"/>
      <c r="CC50" s="385"/>
      <c r="CD50" s="385"/>
      <c r="CE50" s="385"/>
      <c r="CF50" s="385"/>
      <c r="CG50" s="385"/>
      <c r="CH50" s="385"/>
      <c r="CI50" s="385"/>
      <c r="CJ50" s="384"/>
      <c r="CK50" s="384"/>
      <c r="CL50" s="384"/>
      <c r="CM50" s="384"/>
      <c r="CN50" s="384"/>
      <c r="CO50" s="384"/>
      <c r="CP50" s="384"/>
      <c r="CQ50" s="384"/>
      <c r="CR50" s="384"/>
      <c r="CS50" s="384"/>
      <c r="CT50" s="384"/>
      <c r="CU50" s="384"/>
      <c r="CV50" s="384"/>
      <c r="CW50" s="384"/>
      <c r="CX50" s="385"/>
      <c r="CY50" s="385"/>
      <c r="CZ50" s="385"/>
      <c r="DA50" s="385"/>
      <c r="DB50" s="385"/>
      <c r="DC50" s="385"/>
      <c r="DD50" s="385"/>
      <c r="DE50" s="385"/>
      <c r="DF50" s="385"/>
      <c r="DG50" s="385"/>
      <c r="DH50" s="385"/>
      <c r="DI50" s="385"/>
      <c r="DJ50" s="385"/>
      <c r="DK50" s="385"/>
      <c r="DL50" s="365"/>
      <c r="DM50" s="365"/>
      <c r="DN50" s="365"/>
      <c r="DO50" s="365"/>
      <c r="DP50" s="365"/>
      <c r="DQ50" s="365"/>
      <c r="DR50" s="365"/>
      <c r="DS50" s="365"/>
      <c r="DT50" s="365"/>
      <c r="DU50" s="365"/>
      <c r="DV50" s="365"/>
      <c r="DW50" s="365"/>
      <c r="DX50" s="365"/>
      <c r="DY50" s="365"/>
      <c r="DZ50" s="365"/>
      <c r="EA50" s="365"/>
      <c r="EB50" s="365"/>
      <c r="EC50" s="365"/>
      <c r="ED50" s="365"/>
      <c r="EE50" s="365"/>
      <c r="EF50" s="365"/>
      <c r="EG50" s="365"/>
      <c r="EH50" s="365"/>
      <c r="EI50" s="365"/>
      <c r="EJ50" s="365">
        <v>1500000</v>
      </c>
      <c r="EK50" s="365"/>
      <c r="EL50" s="365"/>
      <c r="EM50" s="365"/>
      <c r="EN50" s="365"/>
      <c r="EO50" s="365"/>
      <c r="EP50" s="365"/>
      <c r="EQ50" s="365"/>
      <c r="ER50" s="365"/>
      <c r="ES50" s="365"/>
      <c r="ET50" s="365"/>
      <c r="EU50" s="365"/>
      <c r="EV50" s="365"/>
      <c r="EW50" s="365"/>
      <c r="EX50" s="365"/>
      <c r="EY50" s="365"/>
      <c r="EZ50" s="365"/>
      <c r="FA50" s="365"/>
      <c r="FB50" s="365"/>
      <c r="FC50" s="365"/>
      <c r="FD50" s="365"/>
      <c r="FE50" s="365"/>
      <c r="FF50" s="365"/>
      <c r="FG50" s="366"/>
    </row>
    <row r="51" spans="1:163" s="206" customFormat="1" ht="96" customHeight="1" x14ac:dyDescent="0.2">
      <c r="A51" s="380" t="s">
        <v>648</v>
      </c>
      <c r="B51" s="381"/>
      <c r="C51" s="381"/>
      <c r="D51" s="381"/>
      <c r="E51" s="381"/>
      <c r="F51" s="381"/>
      <c r="G51" s="381"/>
      <c r="H51" s="381"/>
      <c r="I51" s="381"/>
      <c r="J51" s="381"/>
      <c r="K51" s="381"/>
      <c r="L51" s="381"/>
      <c r="M51" s="381"/>
      <c r="N51" s="381"/>
      <c r="O51" s="381"/>
      <c r="P51" s="381"/>
      <c r="Q51" s="381"/>
      <c r="R51" s="381"/>
      <c r="S51" s="381"/>
      <c r="T51" s="381"/>
      <c r="U51" s="381"/>
      <c r="V51" s="381"/>
      <c r="W51" s="381"/>
      <c r="X51" s="381"/>
      <c r="Y51" s="381"/>
      <c r="Z51" s="382"/>
      <c r="AA51" s="383" t="s">
        <v>649</v>
      </c>
      <c r="AB51" s="384"/>
      <c r="AC51" s="384"/>
      <c r="AD51" s="384"/>
      <c r="AE51" s="384"/>
      <c r="AF51" s="384"/>
      <c r="AG51" s="384"/>
      <c r="AH51" s="384"/>
      <c r="AI51" s="384"/>
      <c r="AJ51" s="384"/>
      <c r="AK51" s="384" t="s">
        <v>623</v>
      </c>
      <c r="AL51" s="384"/>
      <c r="AM51" s="384"/>
      <c r="AN51" s="384"/>
      <c r="AO51" s="384"/>
      <c r="AP51" s="384"/>
      <c r="AQ51" s="384"/>
      <c r="AR51" s="384"/>
      <c r="AS51" s="384"/>
      <c r="AT51" s="384"/>
      <c r="AU51" s="384"/>
      <c r="AV51" s="384"/>
      <c r="AW51" s="384"/>
      <c r="AX51" s="384"/>
      <c r="AY51" s="384"/>
      <c r="AZ51" s="384"/>
      <c r="BA51" s="384"/>
      <c r="BB51" s="384"/>
      <c r="BC51" s="384"/>
      <c r="BD51" s="384"/>
      <c r="BE51" s="384"/>
      <c r="BF51" s="384"/>
      <c r="BG51" s="384"/>
      <c r="BH51" s="384"/>
      <c r="BI51" s="384"/>
      <c r="BJ51" s="384"/>
      <c r="BK51" s="384"/>
      <c r="BL51" s="384"/>
      <c r="BM51" s="384"/>
      <c r="BN51" s="384"/>
      <c r="BO51" s="385"/>
      <c r="BP51" s="385"/>
      <c r="BQ51" s="385"/>
      <c r="BR51" s="385"/>
      <c r="BS51" s="385"/>
      <c r="BT51" s="385"/>
      <c r="BU51" s="385"/>
      <c r="BV51" s="385"/>
      <c r="BW51" s="385"/>
      <c r="BX51" s="385"/>
      <c r="BY51" s="385"/>
      <c r="BZ51" s="385"/>
      <c r="CA51" s="385"/>
      <c r="CB51" s="385"/>
      <c r="CC51" s="385"/>
      <c r="CD51" s="385"/>
      <c r="CE51" s="385"/>
      <c r="CF51" s="385"/>
      <c r="CG51" s="385"/>
      <c r="CH51" s="385"/>
      <c r="CI51" s="385"/>
      <c r="CJ51" s="384"/>
      <c r="CK51" s="384"/>
      <c r="CL51" s="384"/>
      <c r="CM51" s="384"/>
      <c r="CN51" s="384"/>
      <c r="CO51" s="384"/>
      <c r="CP51" s="384"/>
      <c r="CQ51" s="384"/>
      <c r="CR51" s="384"/>
      <c r="CS51" s="384"/>
      <c r="CT51" s="384"/>
      <c r="CU51" s="384"/>
      <c r="CV51" s="384"/>
      <c r="CW51" s="384"/>
      <c r="CX51" s="385"/>
      <c r="CY51" s="385"/>
      <c r="CZ51" s="385"/>
      <c r="DA51" s="385"/>
      <c r="DB51" s="385"/>
      <c r="DC51" s="385"/>
      <c r="DD51" s="385"/>
      <c r="DE51" s="385"/>
      <c r="DF51" s="385"/>
      <c r="DG51" s="385"/>
      <c r="DH51" s="385"/>
      <c r="DI51" s="385"/>
      <c r="DJ51" s="385"/>
      <c r="DK51" s="385"/>
      <c r="DL51" s="365"/>
      <c r="DM51" s="365"/>
      <c r="DN51" s="365"/>
      <c r="DO51" s="365"/>
      <c r="DP51" s="365"/>
      <c r="DQ51" s="365"/>
      <c r="DR51" s="365"/>
      <c r="DS51" s="365"/>
      <c r="DT51" s="365"/>
      <c r="DU51" s="365"/>
      <c r="DV51" s="365"/>
      <c r="DW51" s="365"/>
      <c r="DX51" s="365"/>
      <c r="DY51" s="365"/>
      <c r="DZ51" s="365"/>
      <c r="EA51" s="365"/>
      <c r="EB51" s="365"/>
      <c r="EC51" s="365"/>
      <c r="ED51" s="365"/>
      <c r="EE51" s="365"/>
      <c r="EF51" s="365"/>
      <c r="EG51" s="365"/>
      <c r="EH51" s="365"/>
      <c r="EI51" s="365"/>
      <c r="EJ51" s="365">
        <v>947655</v>
      </c>
      <c r="EK51" s="365"/>
      <c r="EL51" s="365"/>
      <c r="EM51" s="365"/>
      <c r="EN51" s="365"/>
      <c r="EO51" s="365"/>
      <c r="EP51" s="365"/>
      <c r="EQ51" s="365"/>
      <c r="ER51" s="365"/>
      <c r="ES51" s="365"/>
      <c r="ET51" s="365"/>
      <c r="EU51" s="365"/>
      <c r="EV51" s="365"/>
      <c r="EW51" s="365"/>
      <c r="EX51" s="365"/>
      <c r="EY51" s="365"/>
      <c r="EZ51" s="365"/>
      <c r="FA51" s="365"/>
      <c r="FB51" s="365"/>
      <c r="FC51" s="365"/>
      <c r="FD51" s="365"/>
      <c r="FE51" s="365"/>
      <c r="FF51" s="365"/>
      <c r="FG51" s="366"/>
    </row>
    <row r="52" spans="1:163" s="39" customFormat="1" ht="12.75" customHeight="1" thickBot="1" x14ac:dyDescent="0.25">
      <c r="AA52" s="206"/>
      <c r="AB52" s="206"/>
      <c r="AC52" s="206"/>
      <c r="AD52" s="206"/>
      <c r="AE52" s="206"/>
      <c r="AF52" s="206"/>
      <c r="AG52" s="206"/>
      <c r="AH52" s="206"/>
      <c r="AI52" s="206"/>
      <c r="AJ52" s="206"/>
      <c r="AK52" s="206"/>
      <c r="AL52" s="206"/>
      <c r="AM52" s="206"/>
      <c r="AN52" s="206"/>
      <c r="AO52" s="206"/>
      <c r="AP52" s="206"/>
      <c r="AQ52" s="206"/>
      <c r="AR52" s="206"/>
      <c r="AS52" s="206"/>
      <c r="AT52" s="206"/>
      <c r="AU52" s="206"/>
      <c r="AV52" s="206"/>
      <c r="AW52" s="206"/>
      <c r="AX52" s="206"/>
      <c r="AY52" s="206"/>
      <c r="AZ52" s="206"/>
      <c r="BA52" s="206"/>
      <c r="BB52" s="206"/>
      <c r="BC52" s="206"/>
      <c r="BD52" s="206"/>
      <c r="BE52" s="206"/>
      <c r="BF52" s="206"/>
      <c r="BG52" s="206"/>
      <c r="BH52" s="206"/>
      <c r="BI52" s="206"/>
      <c r="BJ52" s="206"/>
      <c r="BK52" s="206"/>
      <c r="BL52" s="206"/>
      <c r="BM52" s="207" t="s">
        <v>50</v>
      </c>
      <c r="BN52" s="206"/>
      <c r="BO52" s="367"/>
      <c r="BP52" s="368"/>
      <c r="BQ52" s="368"/>
      <c r="BR52" s="368"/>
      <c r="BS52" s="368"/>
      <c r="BT52" s="368"/>
      <c r="BU52" s="368"/>
      <c r="BV52" s="368"/>
      <c r="BW52" s="368"/>
      <c r="BX52" s="368"/>
      <c r="BY52" s="368"/>
      <c r="BZ52" s="368"/>
      <c r="CA52" s="368"/>
      <c r="CB52" s="368"/>
      <c r="CC52" s="368"/>
      <c r="CD52" s="368"/>
      <c r="CE52" s="368"/>
      <c r="CF52" s="368"/>
      <c r="CG52" s="368"/>
      <c r="CH52" s="368"/>
      <c r="CI52" s="369"/>
      <c r="CJ52" s="370" t="s">
        <v>7</v>
      </c>
      <c r="CK52" s="370"/>
      <c r="CL52" s="370"/>
      <c r="CM52" s="370"/>
      <c r="CN52" s="370"/>
      <c r="CO52" s="370"/>
      <c r="CP52" s="370"/>
      <c r="CQ52" s="370"/>
      <c r="CR52" s="370"/>
      <c r="CS52" s="370"/>
      <c r="CT52" s="370"/>
      <c r="CU52" s="370"/>
      <c r="CV52" s="370"/>
      <c r="CW52" s="370"/>
      <c r="CX52" s="371"/>
      <c r="CY52" s="371"/>
      <c r="CZ52" s="371"/>
      <c r="DA52" s="371"/>
      <c r="DB52" s="371"/>
      <c r="DC52" s="371"/>
      <c r="DD52" s="371"/>
      <c r="DE52" s="371"/>
      <c r="DF52" s="371"/>
      <c r="DG52" s="371"/>
      <c r="DH52" s="371"/>
      <c r="DI52" s="371"/>
      <c r="DJ52" s="371"/>
      <c r="DK52" s="371"/>
      <c r="DL52" s="372">
        <f>DL37+DL49+DL39+DL44+DL47+DL42</f>
        <v>9690906</v>
      </c>
      <c r="DM52" s="372"/>
      <c r="DN52" s="372"/>
      <c r="DO52" s="372"/>
      <c r="DP52" s="372"/>
      <c r="DQ52" s="372"/>
      <c r="DR52" s="372"/>
      <c r="DS52" s="372"/>
      <c r="DT52" s="372"/>
      <c r="DU52" s="372"/>
      <c r="DV52" s="372"/>
      <c r="DW52" s="372"/>
      <c r="DX52" s="372"/>
      <c r="DY52" s="372"/>
      <c r="DZ52" s="372"/>
      <c r="EA52" s="372"/>
      <c r="EB52" s="372"/>
      <c r="EC52" s="372"/>
      <c r="ED52" s="372"/>
      <c r="EE52" s="372"/>
      <c r="EF52" s="372"/>
      <c r="EG52" s="372"/>
      <c r="EH52" s="372"/>
      <c r="EI52" s="372"/>
      <c r="EJ52" s="372">
        <f>EJ38+EJ50+EJ51+EJ40+EJ41+EJ45+EJ46+EJ48+EJ43</f>
        <v>9690906</v>
      </c>
      <c r="EK52" s="372"/>
      <c r="EL52" s="372"/>
      <c r="EM52" s="372"/>
      <c r="EN52" s="372"/>
      <c r="EO52" s="372"/>
      <c r="EP52" s="372"/>
      <c r="EQ52" s="372"/>
      <c r="ER52" s="372"/>
      <c r="ES52" s="372"/>
      <c r="ET52" s="372"/>
      <c r="EU52" s="372"/>
      <c r="EV52" s="372"/>
      <c r="EW52" s="372"/>
      <c r="EX52" s="372"/>
      <c r="EY52" s="372"/>
      <c r="EZ52" s="372"/>
      <c r="FA52" s="372"/>
      <c r="FB52" s="372"/>
      <c r="FC52" s="372"/>
      <c r="FD52" s="372"/>
      <c r="FE52" s="372"/>
      <c r="FF52" s="372"/>
      <c r="FG52" s="373"/>
    </row>
    <row r="53" spans="1:163" ht="5.0999999999999996" customHeight="1" thickBot="1" x14ac:dyDescent="0.3"/>
    <row r="54" spans="1:163" s="206" customFormat="1" ht="8.25" customHeight="1" x14ac:dyDescent="0.2">
      <c r="EP54" s="207"/>
      <c r="EQ54" s="207"/>
      <c r="ET54" s="207" t="s">
        <v>51</v>
      </c>
      <c r="EV54" s="374" t="s">
        <v>295</v>
      </c>
      <c r="EW54" s="375"/>
      <c r="EX54" s="375"/>
      <c r="EY54" s="375"/>
      <c r="EZ54" s="375"/>
      <c r="FA54" s="375"/>
      <c r="FB54" s="375"/>
      <c r="FC54" s="375"/>
      <c r="FD54" s="375"/>
      <c r="FE54" s="375"/>
      <c r="FF54" s="375"/>
      <c r="FG54" s="376"/>
    </row>
    <row r="55" spans="1:163" s="206" customFormat="1" ht="10.5" customHeight="1" thickBot="1" x14ac:dyDescent="0.25">
      <c r="A55" s="206" t="s">
        <v>53</v>
      </c>
      <c r="N55" s="358"/>
      <c r="O55" s="358"/>
      <c r="P55" s="358"/>
      <c r="Q55" s="358"/>
      <c r="R55" s="358"/>
      <c r="S55" s="358"/>
      <c r="T55" s="358"/>
      <c r="U55" s="358"/>
      <c r="V55" s="358"/>
      <c r="W55" s="358"/>
      <c r="X55" s="358"/>
      <c r="Y55" s="358"/>
      <c r="Z55" s="358"/>
      <c r="AA55" s="358"/>
      <c r="AB55" s="358"/>
      <c r="AD55" s="358" t="s">
        <v>650</v>
      </c>
      <c r="AE55" s="358"/>
      <c r="AF55" s="358"/>
      <c r="AG55" s="358"/>
      <c r="AH55" s="358"/>
      <c r="AI55" s="358"/>
      <c r="AJ55" s="358"/>
      <c r="AK55" s="358"/>
      <c r="AL55" s="358"/>
      <c r="AM55" s="358"/>
      <c r="AN55" s="358"/>
      <c r="AO55" s="358"/>
      <c r="AP55" s="358"/>
      <c r="AQ55" s="358"/>
      <c r="AR55" s="358"/>
      <c r="AS55" s="358"/>
      <c r="AT55" s="358"/>
      <c r="AU55" s="358"/>
      <c r="AV55" s="358"/>
      <c r="AW55" s="358"/>
      <c r="AX55" s="358"/>
      <c r="AY55" s="358"/>
      <c r="AZ55" s="358"/>
      <c r="BA55" s="358"/>
      <c r="BB55" s="358"/>
      <c r="EP55" s="207"/>
      <c r="EQ55" s="207"/>
      <c r="ES55" s="39"/>
      <c r="ET55" s="207" t="s">
        <v>52</v>
      </c>
      <c r="EV55" s="377">
        <v>3</v>
      </c>
      <c r="EW55" s="378"/>
      <c r="EX55" s="378"/>
      <c r="EY55" s="378"/>
      <c r="EZ55" s="378"/>
      <c r="FA55" s="378"/>
      <c r="FB55" s="378"/>
      <c r="FC55" s="378"/>
      <c r="FD55" s="378"/>
      <c r="FE55" s="378"/>
      <c r="FF55" s="378"/>
      <c r="FG55" s="379"/>
    </row>
    <row r="56" spans="1:163" s="33" customFormat="1" ht="10.5" customHeight="1" thickBot="1" x14ac:dyDescent="0.25">
      <c r="N56" s="363" t="s">
        <v>33</v>
      </c>
      <c r="O56" s="363"/>
      <c r="P56" s="363"/>
      <c r="Q56" s="363"/>
      <c r="R56" s="363"/>
      <c r="S56" s="363"/>
      <c r="T56" s="363"/>
      <c r="U56" s="363"/>
      <c r="V56" s="363"/>
      <c r="W56" s="363"/>
      <c r="X56" s="363"/>
      <c r="Y56" s="363"/>
      <c r="Z56" s="363"/>
      <c r="AA56" s="363"/>
      <c r="AB56" s="363"/>
      <c r="AD56" s="364" t="s">
        <v>54</v>
      </c>
      <c r="AE56" s="364"/>
      <c r="AF56" s="364"/>
      <c r="AG56" s="364"/>
      <c r="AH56" s="364"/>
      <c r="AI56" s="364"/>
      <c r="AJ56" s="364"/>
      <c r="AK56" s="364"/>
      <c r="AL56" s="364"/>
      <c r="AM56" s="364"/>
      <c r="AN56" s="364"/>
      <c r="AO56" s="364"/>
      <c r="AP56" s="364"/>
      <c r="AQ56" s="364"/>
      <c r="AR56" s="364"/>
      <c r="AS56" s="364"/>
      <c r="AT56" s="364"/>
      <c r="AU56" s="364"/>
      <c r="AV56" s="364"/>
      <c r="AW56" s="364"/>
      <c r="AX56" s="364"/>
      <c r="AY56" s="364"/>
      <c r="AZ56" s="364"/>
      <c r="BA56" s="364"/>
      <c r="BB56" s="364"/>
    </row>
    <row r="57" spans="1:163" ht="10.5" customHeight="1" x14ac:dyDescent="0.25">
      <c r="A57" s="206" t="s">
        <v>180</v>
      </c>
      <c r="B57" s="206"/>
      <c r="C57" s="206"/>
      <c r="D57" s="206"/>
      <c r="E57" s="206"/>
      <c r="F57" s="206"/>
      <c r="G57" s="206"/>
      <c r="H57" s="206"/>
      <c r="I57" s="206"/>
      <c r="J57" s="206"/>
      <c r="K57" s="206"/>
      <c r="L57" s="206"/>
      <c r="M57" s="206"/>
      <c r="N57" s="206"/>
      <c r="O57" s="206"/>
      <c r="P57" s="206"/>
      <c r="Q57" s="206"/>
      <c r="R57" s="206"/>
      <c r="S57" s="206"/>
      <c r="T57" s="206"/>
      <c r="U57" s="206"/>
      <c r="V57" s="206"/>
      <c r="W57" s="206"/>
      <c r="X57" s="206"/>
      <c r="Y57" s="206"/>
      <c r="Z57" s="206"/>
      <c r="AA57" s="206"/>
      <c r="AB57" s="206"/>
      <c r="AC57" s="206"/>
      <c r="AD57" s="206"/>
      <c r="AE57" s="206"/>
      <c r="AF57" s="206"/>
      <c r="AG57" s="206"/>
      <c r="AH57" s="206"/>
      <c r="AI57" s="206"/>
      <c r="AJ57" s="206"/>
      <c r="AK57" s="206"/>
      <c r="AL57" s="206"/>
      <c r="AM57" s="206"/>
      <c r="AN57" s="206"/>
      <c r="AO57" s="206"/>
      <c r="AP57" s="206"/>
      <c r="AQ57" s="206"/>
      <c r="AR57" s="206"/>
      <c r="AS57" s="206"/>
      <c r="AT57" s="206"/>
      <c r="AU57" s="206"/>
      <c r="AV57" s="206"/>
      <c r="AW57" s="206"/>
      <c r="AX57" s="206"/>
      <c r="AY57" s="206"/>
      <c r="AZ57" s="206"/>
      <c r="BA57" s="206"/>
      <c r="BB57" s="206"/>
      <c r="BC57" s="206"/>
      <c r="BD57" s="206"/>
      <c r="BE57" s="206"/>
      <c r="BF57" s="206"/>
      <c r="BG57" s="206"/>
      <c r="BH57" s="206"/>
      <c r="BI57" s="206"/>
      <c r="BJ57" s="206"/>
      <c r="BK57" s="206"/>
      <c r="BL57" s="206"/>
      <c r="BM57" s="206"/>
      <c r="BN57" s="206"/>
      <c r="BO57" s="206"/>
      <c r="BP57" s="206"/>
      <c r="BQ57" s="206"/>
      <c r="BR57" s="206"/>
      <c r="BT57" s="359" t="s">
        <v>179</v>
      </c>
      <c r="BU57" s="360"/>
      <c r="BV57" s="360"/>
      <c r="BW57" s="360"/>
      <c r="BX57" s="360"/>
      <c r="BY57" s="360"/>
      <c r="BZ57" s="360"/>
      <c r="CA57" s="360"/>
      <c r="CB57" s="360"/>
      <c r="CC57" s="360"/>
      <c r="CD57" s="360"/>
      <c r="CE57" s="360"/>
      <c r="CF57" s="360"/>
      <c r="CG57" s="360"/>
      <c r="CH57" s="360"/>
      <c r="CI57" s="360"/>
      <c r="CJ57" s="360"/>
      <c r="CK57" s="360"/>
      <c r="CL57" s="360"/>
      <c r="CM57" s="360"/>
      <c r="CN57" s="360"/>
      <c r="CO57" s="360"/>
      <c r="CP57" s="360"/>
      <c r="CQ57" s="360"/>
      <c r="CR57" s="360"/>
      <c r="CS57" s="360"/>
      <c r="CT57" s="360"/>
      <c r="CU57" s="360"/>
      <c r="CV57" s="360"/>
      <c r="CW57" s="360"/>
      <c r="CX57" s="360"/>
      <c r="CY57" s="360"/>
      <c r="CZ57" s="360"/>
      <c r="DA57" s="360"/>
      <c r="DB57" s="360"/>
      <c r="DC57" s="360"/>
      <c r="DD57" s="360"/>
      <c r="DE57" s="360"/>
      <c r="DF57" s="360"/>
      <c r="DG57" s="360"/>
      <c r="DH57" s="360"/>
      <c r="DI57" s="360"/>
      <c r="DJ57" s="360"/>
      <c r="DK57" s="360"/>
      <c r="DL57" s="360"/>
      <c r="DM57" s="360"/>
      <c r="DN57" s="360"/>
      <c r="DO57" s="360"/>
      <c r="DP57" s="360"/>
      <c r="DQ57" s="360"/>
      <c r="DR57" s="360"/>
      <c r="DS57" s="360"/>
      <c r="DT57" s="360"/>
      <c r="DU57" s="360"/>
      <c r="DV57" s="360"/>
      <c r="DW57" s="360"/>
      <c r="DX57" s="360"/>
      <c r="DY57" s="360"/>
      <c r="DZ57" s="360"/>
      <c r="EA57" s="360"/>
      <c r="EB57" s="360"/>
      <c r="EC57" s="360"/>
      <c r="ED57" s="360"/>
      <c r="EE57" s="360"/>
      <c r="EF57" s="360"/>
      <c r="EG57" s="360"/>
      <c r="EH57" s="360"/>
      <c r="EI57" s="212"/>
      <c r="EJ57" s="212"/>
      <c r="EK57" s="212"/>
      <c r="EL57" s="212"/>
      <c r="EM57" s="212"/>
      <c r="EN57" s="212"/>
      <c r="EO57" s="212"/>
      <c r="EP57" s="212"/>
      <c r="EQ57" s="212"/>
      <c r="ER57" s="212"/>
      <c r="ES57" s="212"/>
      <c r="ET57" s="212"/>
      <c r="EU57" s="212"/>
      <c r="EV57" s="212"/>
      <c r="EW57" s="212"/>
      <c r="EX57" s="212"/>
      <c r="EY57" s="212"/>
      <c r="EZ57" s="212"/>
      <c r="FA57" s="212"/>
      <c r="FB57" s="212"/>
      <c r="FC57" s="212"/>
      <c r="FD57" s="212"/>
      <c r="FE57" s="212"/>
      <c r="FF57" s="212"/>
      <c r="FG57" s="54"/>
    </row>
    <row r="58" spans="1:163" ht="10.5" customHeight="1" x14ac:dyDescent="0.25">
      <c r="A58" s="206" t="s">
        <v>178</v>
      </c>
      <c r="B58" s="206"/>
      <c r="C58" s="206"/>
      <c r="D58" s="206"/>
      <c r="E58" s="206"/>
      <c r="F58" s="206"/>
      <c r="G58" s="206"/>
      <c r="H58" s="206"/>
      <c r="I58" s="206"/>
      <c r="J58" s="206"/>
      <c r="K58" s="206"/>
      <c r="L58" s="206"/>
      <c r="M58" s="206"/>
      <c r="N58" s="206"/>
      <c r="AH58" s="206"/>
      <c r="AI58" s="206"/>
      <c r="AJ58" s="206"/>
      <c r="AK58" s="206"/>
      <c r="AL58" s="206"/>
      <c r="AM58" s="206"/>
      <c r="AN58" s="206"/>
      <c r="AO58" s="206"/>
      <c r="AP58" s="206"/>
      <c r="AQ58" s="206"/>
      <c r="AR58" s="206"/>
      <c r="AS58" s="206"/>
      <c r="AT58" s="206"/>
      <c r="AU58" s="206"/>
      <c r="AV58" s="206"/>
      <c r="AW58" s="206"/>
      <c r="AX58" s="206"/>
      <c r="AY58" s="206"/>
      <c r="AZ58" s="206"/>
      <c r="BA58" s="206"/>
      <c r="BB58" s="206"/>
      <c r="BC58" s="206"/>
      <c r="BD58" s="206"/>
      <c r="BE58" s="206"/>
      <c r="BF58" s="206"/>
      <c r="BG58" s="206"/>
      <c r="BH58" s="206"/>
      <c r="BI58" s="206"/>
      <c r="BJ58" s="206"/>
      <c r="BK58" s="206"/>
      <c r="BL58" s="206"/>
      <c r="BM58" s="206"/>
      <c r="BN58" s="206"/>
      <c r="BO58" s="206"/>
      <c r="BP58" s="206"/>
      <c r="BQ58" s="206"/>
      <c r="BR58" s="206"/>
      <c r="BT58" s="361" t="s">
        <v>177</v>
      </c>
      <c r="BU58" s="362"/>
      <c r="BV58" s="362"/>
      <c r="BW58" s="362"/>
      <c r="BX58" s="362"/>
      <c r="BY58" s="362"/>
      <c r="BZ58" s="362"/>
      <c r="CA58" s="362"/>
      <c r="CB58" s="362"/>
      <c r="CC58" s="362"/>
      <c r="CD58" s="362"/>
      <c r="CE58" s="362"/>
      <c r="CF58" s="362"/>
      <c r="CG58" s="362"/>
      <c r="CH58" s="362"/>
      <c r="CI58" s="362"/>
      <c r="CJ58" s="362"/>
      <c r="CK58" s="362"/>
      <c r="CL58" s="362"/>
      <c r="CM58" s="362"/>
      <c r="CN58" s="362"/>
      <c r="CO58" s="362"/>
      <c r="CP58" s="362"/>
      <c r="CQ58" s="362"/>
      <c r="CR58" s="362"/>
      <c r="CS58" s="362"/>
      <c r="CT58" s="362"/>
      <c r="CU58" s="362"/>
      <c r="CV58" s="362"/>
      <c r="CW58" s="362"/>
      <c r="CX58" s="362"/>
      <c r="CY58" s="362"/>
      <c r="CZ58" s="362"/>
      <c r="DA58" s="362"/>
      <c r="DB58" s="362"/>
      <c r="DC58" s="362"/>
      <c r="DD58" s="362"/>
      <c r="DE58" s="362"/>
      <c r="DF58" s="362"/>
      <c r="DG58" s="362"/>
      <c r="DH58" s="362"/>
      <c r="DI58" s="362"/>
      <c r="DJ58" s="362"/>
      <c r="DK58" s="362"/>
      <c r="DL58" s="362"/>
      <c r="DM58" s="362"/>
      <c r="DN58" s="362"/>
      <c r="DO58" s="362"/>
      <c r="DP58" s="362"/>
      <c r="DQ58" s="362"/>
      <c r="DR58" s="362"/>
      <c r="DS58" s="362"/>
      <c r="DT58" s="362"/>
      <c r="DU58" s="362"/>
      <c r="DV58" s="362"/>
      <c r="DW58" s="362"/>
      <c r="DX58" s="362"/>
      <c r="DY58" s="362"/>
      <c r="DZ58" s="362"/>
      <c r="EA58" s="362"/>
      <c r="EB58" s="362"/>
      <c r="EC58" s="362"/>
      <c r="ED58" s="362"/>
      <c r="EE58" s="362"/>
      <c r="EF58" s="362"/>
      <c r="EG58" s="362"/>
      <c r="EH58" s="362"/>
      <c r="EI58" s="213"/>
      <c r="EJ58" s="213"/>
      <c r="EK58" s="213"/>
      <c r="EL58" s="213"/>
      <c r="EM58" s="213"/>
      <c r="EN58" s="213"/>
      <c r="EO58" s="213"/>
      <c r="EP58" s="213"/>
      <c r="EQ58" s="213"/>
      <c r="ER58" s="213"/>
      <c r="ES58" s="213"/>
      <c r="ET58" s="213"/>
      <c r="EU58" s="213"/>
      <c r="EV58" s="213"/>
      <c r="EW58" s="213"/>
      <c r="EX58" s="213"/>
      <c r="EY58" s="213"/>
      <c r="EZ58" s="213"/>
      <c r="FA58" s="213"/>
      <c r="FB58" s="213"/>
      <c r="FC58" s="213"/>
      <c r="FD58" s="213"/>
      <c r="FE58" s="213"/>
      <c r="FF58" s="213"/>
      <c r="FG58" s="55"/>
    </row>
    <row r="59" spans="1:163" ht="10.5" customHeight="1" x14ac:dyDescent="0.25">
      <c r="A59" s="206" t="s">
        <v>176</v>
      </c>
      <c r="B59" s="206"/>
      <c r="C59" s="206"/>
      <c r="D59" s="206"/>
      <c r="E59" s="206"/>
      <c r="F59" s="206"/>
      <c r="G59" s="206"/>
      <c r="H59" s="206"/>
      <c r="I59" s="206"/>
      <c r="J59" s="206"/>
      <c r="K59" s="206"/>
      <c r="L59" s="206"/>
      <c r="M59" s="206"/>
      <c r="N59" s="358"/>
      <c r="O59" s="358"/>
      <c r="P59" s="358"/>
      <c r="Q59" s="358"/>
      <c r="R59" s="358"/>
      <c r="S59" s="358"/>
      <c r="T59" s="358"/>
      <c r="U59" s="358"/>
      <c r="V59" s="358"/>
      <c r="W59" s="358"/>
      <c r="X59" s="358"/>
      <c r="Y59" s="358"/>
      <c r="Z59" s="358"/>
      <c r="AA59" s="358"/>
      <c r="AB59" s="358"/>
      <c r="AD59" s="358" t="s">
        <v>651</v>
      </c>
      <c r="AE59" s="358"/>
      <c r="AF59" s="358"/>
      <c r="AG59" s="358"/>
      <c r="AH59" s="358"/>
      <c r="AI59" s="358"/>
      <c r="AJ59" s="358"/>
      <c r="AK59" s="358"/>
      <c r="AL59" s="358"/>
      <c r="AM59" s="358"/>
      <c r="AN59" s="358"/>
      <c r="AO59" s="358"/>
      <c r="AP59" s="358"/>
      <c r="AQ59" s="358"/>
      <c r="AR59" s="358"/>
      <c r="AS59" s="358"/>
      <c r="AT59" s="358"/>
      <c r="AU59" s="358"/>
      <c r="AV59" s="358"/>
      <c r="AW59" s="358"/>
      <c r="AX59" s="358"/>
      <c r="AY59" s="358"/>
      <c r="AZ59" s="358"/>
      <c r="BA59" s="358"/>
      <c r="BB59" s="358"/>
      <c r="BT59" s="56"/>
      <c r="BU59" s="206" t="s">
        <v>170</v>
      </c>
      <c r="CH59" s="206"/>
      <c r="CJ59" s="206"/>
      <c r="CK59" s="206"/>
      <c r="CL59" s="206"/>
      <c r="CM59" s="206"/>
      <c r="CN59" s="206"/>
      <c r="CO59" s="206"/>
      <c r="CP59" s="206"/>
      <c r="CQ59" s="206"/>
      <c r="CR59" s="206"/>
      <c r="CS59" s="206"/>
      <c r="CT59" s="206"/>
      <c r="CU59" s="206"/>
      <c r="CV59" s="206"/>
      <c r="CW59" s="206"/>
      <c r="CX59" s="206"/>
      <c r="CY59" s="206"/>
      <c r="CZ59" s="206"/>
      <c r="DA59" s="206"/>
      <c r="DB59" s="206"/>
      <c r="DC59" s="206"/>
      <c r="DD59" s="206"/>
      <c r="DE59" s="206"/>
      <c r="DF59" s="206"/>
      <c r="DG59" s="206"/>
      <c r="DH59" s="206"/>
      <c r="DI59" s="206"/>
      <c r="DJ59" s="206"/>
      <c r="DK59" s="206"/>
      <c r="DL59" s="206"/>
      <c r="DM59" s="206"/>
      <c r="DN59" s="206"/>
      <c r="DO59" s="206"/>
      <c r="DP59" s="206"/>
      <c r="DQ59" s="206"/>
      <c r="DR59" s="206"/>
      <c r="DS59" s="206"/>
      <c r="DT59" s="206"/>
      <c r="DU59" s="206"/>
      <c r="DV59" s="206"/>
      <c r="DW59" s="206"/>
      <c r="DX59" s="206"/>
      <c r="DY59" s="206"/>
      <c r="DZ59" s="206"/>
      <c r="EA59" s="206"/>
      <c r="EB59" s="206"/>
      <c r="EC59" s="206"/>
      <c r="ED59" s="206"/>
      <c r="EE59" s="206"/>
      <c r="EF59" s="206"/>
      <c r="EG59" s="206"/>
      <c r="EH59" s="206"/>
      <c r="EI59" s="206"/>
      <c r="EJ59" s="206"/>
      <c r="EK59" s="206"/>
      <c r="EL59" s="206"/>
      <c r="EM59" s="206"/>
      <c r="EN59" s="206"/>
      <c r="EO59" s="206"/>
      <c r="EP59" s="206"/>
      <c r="EQ59" s="206"/>
      <c r="ER59" s="206"/>
      <c r="ES59" s="206"/>
      <c r="ET59" s="206"/>
      <c r="EU59" s="206"/>
      <c r="EV59" s="206"/>
      <c r="EW59" s="206"/>
      <c r="EX59" s="206"/>
      <c r="EY59" s="206"/>
      <c r="EZ59" s="206"/>
      <c r="FA59" s="206"/>
      <c r="FB59" s="206"/>
      <c r="FC59" s="206"/>
      <c r="FD59" s="206"/>
      <c r="FE59" s="206"/>
      <c r="FF59" s="206"/>
      <c r="FG59" s="57"/>
    </row>
    <row r="60" spans="1:163" ht="10.5" customHeight="1" x14ac:dyDescent="0.25">
      <c r="N60" s="363" t="s">
        <v>33</v>
      </c>
      <c r="O60" s="363"/>
      <c r="P60" s="363"/>
      <c r="Q60" s="363"/>
      <c r="R60" s="363"/>
      <c r="S60" s="363"/>
      <c r="T60" s="363"/>
      <c r="U60" s="363"/>
      <c r="V60" s="363"/>
      <c r="W60" s="363"/>
      <c r="X60" s="363"/>
      <c r="Y60" s="363"/>
      <c r="Z60" s="363"/>
      <c r="AA60" s="363"/>
      <c r="AB60" s="363"/>
      <c r="AD60" s="364" t="s">
        <v>54</v>
      </c>
      <c r="AE60" s="364"/>
      <c r="AF60" s="364"/>
      <c r="AG60" s="364"/>
      <c r="AH60" s="364"/>
      <c r="AI60" s="364"/>
      <c r="AJ60" s="364"/>
      <c r="AK60" s="364"/>
      <c r="AL60" s="364"/>
      <c r="AM60" s="364"/>
      <c r="AN60" s="364"/>
      <c r="AO60" s="364"/>
      <c r="AP60" s="364"/>
      <c r="AQ60" s="364"/>
      <c r="AR60" s="364"/>
      <c r="AS60" s="364"/>
      <c r="AT60" s="364"/>
      <c r="AU60" s="364"/>
      <c r="AV60" s="364"/>
      <c r="AW60" s="364"/>
      <c r="AX60" s="364"/>
      <c r="AY60" s="364"/>
      <c r="AZ60" s="364"/>
      <c r="BA60" s="364"/>
      <c r="BB60" s="364"/>
      <c r="BT60" s="56"/>
      <c r="BU60" s="206" t="s">
        <v>169</v>
      </c>
      <c r="CH60" s="358"/>
      <c r="CI60" s="358"/>
      <c r="CJ60" s="358"/>
      <c r="CK60" s="358"/>
      <c r="CL60" s="358"/>
      <c r="CM60" s="358"/>
      <c r="CN60" s="358"/>
      <c r="CO60" s="358"/>
      <c r="CP60" s="358"/>
      <c r="CQ60" s="358"/>
      <c r="CR60" s="358"/>
      <c r="CS60" s="358"/>
      <c r="CT60" s="358"/>
      <c r="CV60" s="358"/>
      <c r="CW60" s="358"/>
      <c r="CX60" s="358"/>
      <c r="CY60" s="358"/>
      <c r="CZ60" s="358"/>
      <c r="DA60" s="358"/>
      <c r="DB60" s="358"/>
      <c r="DC60" s="358"/>
      <c r="DD60" s="358"/>
      <c r="DF60" s="358"/>
      <c r="DG60" s="358"/>
      <c r="DH60" s="358"/>
      <c r="DI60" s="358"/>
      <c r="DJ60" s="358"/>
      <c r="DK60" s="358"/>
      <c r="DL60" s="358"/>
      <c r="DM60" s="358"/>
      <c r="DN60" s="358"/>
      <c r="DO60" s="358"/>
      <c r="DP60" s="358"/>
      <c r="DQ60" s="358"/>
      <c r="DR60" s="358"/>
      <c r="DS60" s="358"/>
      <c r="DT60" s="358"/>
      <c r="DU60" s="358"/>
      <c r="DV60" s="358"/>
      <c r="DW60" s="358"/>
      <c r="DY60" s="355"/>
      <c r="DZ60" s="355"/>
      <c r="EA60" s="355"/>
      <c r="EB60" s="355"/>
      <c r="EC60" s="355"/>
      <c r="ED60" s="355"/>
      <c r="EE60" s="355"/>
      <c r="EF60" s="355"/>
      <c r="EG60" s="355"/>
      <c r="EH60" s="355"/>
      <c r="FF60" s="206"/>
      <c r="FG60" s="57"/>
    </row>
    <row r="61" spans="1:163" ht="10.5" customHeight="1" x14ac:dyDescent="0.25">
      <c r="A61" s="206" t="s">
        <v>170</v>
      </c>
      <c r="B61" s="206"/>
      <c r="C61" s="206"/>
      <c r="D61" s="206"/>
      <c r="E61" s="206"/>
      <c r="F61" s="206"/>
      <c r="G61" s="206"/>
      <c r="H61" s="206"/>
      <c r="I61" s="206"/>
      <c r="J61" s="206"/>
      <c r="K61" s="206"/>
      <c r="L61" s="206"/>
      <c r="M61" s="206"/>
      <c r="N61" s="206"/>
      <c r="O61" s="206"/>
      <c r="P61" s="206"/>
      <c r="Q61" s="206"/>
      <c r="R61" s="206"/>
      <c r="S61" s="206"/>
      <c r="T61" s="206"/>
      <c r="U61" s="206"/>
      <c r="V61" s="206"/>
      <c r="W61" s="206"/>
      <c r="X61" s="206"/>
      <c r="Y61" s="206"/>
      <c r="Z61" s="206"/>
      <c r="AA61" s="206"/>
      <c r="AB61" s="206"/>
      <c r="AC61" s="206"/>
      <c r="AD61" s="206"/>
      <c r="AE61" s="206"/>
      <c r="AF61" s="206"/>
      <c r="AG61" s="206"/>
      <c r="AH61" s="206"/>
      <c r="AI61" s="206"/>
      <c r="AJ61" s="206"/>
      <c r="AK61" s="206"/>
      <c r="AL61" s="206"/>
      <c r="AM61" s="206"/>
      <c r="AN61" s="206"/>
      <c r="AO61" s="206"/>
      <c r="AP61" s="206"/>
      <c r="AQ61" s="206"/>
      <c r="AR61" s="206"/>
      <c r="AS61" s="206"/>
      <c r="AT61" s="206"/>
      <c r="AU61" s="206"/>
      <c r="AV61" s="206"/>
      <c r="AW61" s="206"/>
      <c r="AX61" s="206"/>
      <c r="AY61" s="206"/>
      <c r="AZ61" s="206"/>
      <c r="BA61" s="206"/>
      <c r="BB61" s="206"/>
      <c r="BC61" s="206"/>
      <c r="BD61" s="206"/>
      <c r="BE61" s="206"/>
      <c r="BF61" s="206"/>
      <c r="BG61" s="206"/>
      <c r="BH61" s="206"/>
      <c r="BI61" s="206"/>
      <c r="BJ61" s="206"/>
      <c r="BK61" s="206"/>
      <c r="BL61" s="206"/>
      <c r="BM61" s="206"/>
      <c r="BN61" s="206"/>
      <c r="BO61" s="206"/>
      <c r="BP61" s="206"/>
      <c r="BQ61" s="206"/>
      <c r="BR61" s="206"/>
      <c r="BT61" s="56"/>
      <c r="CH61" s="352" t="s">
        <v>55</v>
      </c>
      <c r="CI61" s="352"/>
      <c r="CJ61" s="352"/>
      <c r="CK61" s="352"/>
      <c r="CL61" s="352"/>
      <c r="CM61" s="352"/>
      <c r="CN61" s="352"/>
      <c r="CO61" s="352"/>
      <c r="CP61" s="352"/>
      <c r="CQ61" s="352"/>
      <c r="CR61" s="352"/>
      <c r="CS61" s="352"/>
      <c r="CT61" s="352"/>
      <c r="CV61" s="352" t="s">
        <v>33</v>
      </c>
      <c r="CW61" s="352"/>
      <c r="CX61" s="352"/>
      <c r="CY61" s="352"/>
      <c r="CZ61" s="352"/>
      <c r="DA61" s="352"/>
      <c r="DB61" s="352"/>
      <c r="DC61" s="352"/>
      <c r="DD61" s="352"/>
      <c r="DF61" s="352" t="s">
        <v>54</v>
      </c>
      <c r="DG61" s="352"/>
      <c r="DH61" s="352"/>
      <c r="DI61" s="352"/>
      <c r="DJ61" s="352"/>
      <c r="DK61" s="352"/>
      <c r="DL61" s="352"/>
      <c r="DM61" s="352"/>
      <c r="DN61" s="352"/>
      <c r="DO61" s="352"/>
      <c r="DP61" s="352"/>
      <c r="DQ61" s="352"/>
      <c r="DR61" s="352"/>
      <c r="DS61" s="352"/>
      <c r="DT61" s="352"/>
      <c r="DU61" s="352"/>
      <c r="DV61" s="352"/>
      <c r="DW61" s="352"/>
      <c r="DY61" s="352" t="s">
        <v>56</v>
      </c>
      <c r="DZ61" s="352"/>
      <c r="EA61" s="352"/>
      <c r="EB61" s="352"/>
      <c r="EC61" s="352"/>
      <c r="ED61" s="352"/>
      <c r="EE61" s="352"/>
      <c r="EF61" s="352"/>
      <c r="EG61" s="352"/>
      <c r="EH61" s="352"/>
      <c r="FF61" s="58"/>
      <c r="FG61" s="57"/>
    </row>
    <row r="62" spans="1:163" ht="10.5" customHeight="1" x14ac:dyDescent="0.25">
      <c r="A62" s="206" t="s">
        <v>169</v>
      </c>
      <c r="B62" s="206"/>
      <c r="C62" s="206"/>
      <c r="D62" s="206"/>
      <c r="E62" s="206"/>
      <c r="F62" s="206"/>
      <c r="G62" s="206"/>
      <c r="H62" s="206"/>
      <c r="I62" s="206"/>
      <c r="J62" s="206"/>
      <c r="K62" s="206"/>
      <c r="L62" s="206"/>
      <c r="M62" s="206"/>
      <c r="N62" s="358" t="s">
        <v>652</v>
      </c>
      <c r="O62" s="358"/>
      <c r="P62" s="358"/>
      <c r="Q62" s="358"/>
      <c r="R62" s="358"/>
      <c r="S62" s="358"/>
      <c r="T62" s="358"/>
      <c r="U62" s="358"/>
      <c r="V62" s="358"/>
      <c r="W62" s="358"/>
      <c r="X62" s="358"/>
      <c r="Z62" s="358"/>
      <c r="AA62" s="358"/>
      <c r="AB62" s="358"/>
      <c r="AC62" s="358"/>
      <c r="AD62" s="358"/>
      <c r="AE62" s="358"/>
      <c r="AF62" s="358"/>
      <c r="AG62" s="358"/>
      <c r="AH62" s="358"/>
      <c r="AI62" s="358"/>
      <c r="AK62" s="358" t="s">
        <v>651</v>
      </c>
      <c r="AL62" s="358"/>
      <c r="AM62" s="358"/>
      <c r="AN62" s="358"/>
      <c r="AO62" s="358"/>
      <c r="AP62" s="358"/>
      <c r="AQ62" s="358"/>
      <c r="AR62" s="358"/>
      <c r="AS62" s="358"/>
      <c r="AT62" s="358"/>
      <c r="AU62" s="358"/>
      <c r="AV62" s="358"/>
      <c r="AW62" s="358"/>
      <c r="AX62" s="358"/>
      <c r="AY62" s="358"/>
      <c r="AZ62" s="358"/>
      <c r="BA62" s="358"/>
      <c r="BB62" s="358"/>
      <c r="BD62" s="355" t="s">
        <v>653</v>
      </c>
      <c r="BE62" s="355"/>
      <c r="BF62" s="355"/>
      <c r="BG62" s="355"/>
      <c r="BH62" s="355"/>
      <c r="BI62" s="355"/>
      <c r="BJ62" s="355"/>
      <c r="BK62" s="355"/>
      <c r="BL62" s="355"/>
      <c r="BM62" s="355"/>
      <c r="BN62" s="355"/>
      <c r="BO62" s="355"/>
      <c r="BP62" s="355"/>
      <c r="BQ62" s="355"/>
      <c r="BT62" s="56"/>
      <c r="BU62" s="354" t="s">
        <v>64</v>
      </c>
      <c r="BV62" s="354"/>
      <c r="BW62" s="355"/>
      <c r="BX62" s="355"/>
      <c r="BY62" s="355"/>
      <c r="BZ62" s="355"/>
      <c r="CA62" s="355"/>
      <c r="CB62" s="356" t="s">
        <v>64</v>
      </c>
      <c r="CC62" s="356"/>
      <c r="CD62" s="355"/>
      <c r="CE62" s="355"/>
      <c r="CF62" s="355"/>
      <c r="CG62" s="355"/>
      <c r="CH62" s="355"/>
      <c r="CI62" s="355"/>
      <c r="CJ62" s="355"/>
      <c r="CK62" s="355"/>
      <c r="CL62" s="355"/>
      <c r="CM62" s="355"/>
      <c r="CN62" s="355"/>
      <c r="CO62" s="355"/>
      <c r="CP62" s="355"/>
      <c r="CQ62" s="355"/>
      <c r="CR62" s="355"/>
      <c r="CS62" s="355"/>
      <c r="CT62" s="355"/>
      <c r="CU62" s="355"/>
      <c r="CV62" s="355"/>
      <c r="CW62" s="355"/>
      <c r="CX62" s="355"/>
      <c r="CY62" s="355"/>
      <c r="CZ62" s="355"/>
      <c r="DA62" s="354">
        <v>20</v>
      </c>
      <c r="DB62" s="354"/>
      <c r="DC62" s="354"/>
      <c r="DD62" s="354"/>
      <c r="DE62" s="357"/>
      <c r="DF62" s="357"/>
      <c r="DG62" s="357"/>
      <c r="DH62" s="356" t="s">
        <v>65</v>
      </c>
      <c r="DI62" s="356"/>
      <c r="DJ62" s="356"/>
      <c r="DZ62" s="206"/>
      <c r="EA62" s="206"/>
      <c r="EB62" s="206"/>
      <c r="EC62" s="206"/>
      <c r="EG62" s="206"/>
      <c r="EH62" s="206"/>
      <c r="EI62" s="206"/>
      <c r="EJ62" s="206"/>
      <c r="EK62" s="206"/>
      <c r="EL62" s="206"/>
      <c r="EM62" s="206"/>
      <c r="EN62" s="206"/>
      <c r="EO62" s="206"/>
      <c r="EP62" s="206"/>
      <c r="EQ62" s="206"/>
      <c r="ER62" s="206"/>
      <c r="ES62" s="206"/>
      <c r="ET62" s="206"/>
      <c r="EU62" s="206"/>
      <c r="EV62" s="206"/>
      <c r="EW62" s="206"/>
      <c r="EX62" s="206"/>
      <c r="EY62" s="206"/>
      <c r="EZ62" s="206"/>
      <c r="FA62" s="206"/>
      <c r="FB62" s="206"/>
      <c r="FC62" s="206"/>
      <c r="FD62" s="206"/>
      <c r="FE62" s="206"/>
      <c r="FF62" s="206"/>
      <c r="FG62" s="57"/>
    </row>
    <row r="63" spans="1:163" s="33" customFormat="1" ht="9.75" customHeight="1" thickBot="1" x14ac:dyDescent="0.25">
      <c r="N63" s="352" t="s">
        <v>55</v>
      </c>
      <c r="O63" s="352"/>
      <c r="P63" s="352"/>
      <c r="Q63" s="352"/>
      <c r="R63" s="352"/>
      <c r="S63" s="352"/>
      <c r="T63" s="352"/>
      <c r="U63" s="352"/>
      <c r="V63" s="352"/>
      <c r="W63" s="352"/>
      <c r="X63" s="352"/>
      <c r="Z63" s="352" t="s">
        <v>33</v>
      </c>
      <c r="AA63" s="352"/>
      <c r="AB63" s="352"/>
      <c r="AC63" s="352"/>
      <c r="AD63" s="352"/>
      <c r="AE63" s="352"/>
      <c r="AF63" s="352"/>
      <c r="AG63" s="352"/>
      <c r="AH63" s="352"/>
      <c r="AI63" s="352"/>
      <c r="AK63" s="352" t="s">
        <v>54</v>
      </c>
      <c r="AL63" s="352"/>
      <c r="AM63" s="352"/>
      <c r="AN63" s="352"/>
      <c r="AO63" s="352"/>
      <c r="AP63" s="352"/>
      <c r="AQ63" s="352"/>
      <c r="AR63" s="352"/>
      <c r="AS63" s="352"/>
      <c r="AT63" s="352"/>
      <c r="AU63" s="352"/>
      <c r="AV63" s="352"/>
      <c r="AW63" s="352"/>
      <c r="AX63" s="352"/>
      <c r="AY63" s="352"/>
      <c r="AZ63" s="352"/>
      <c r="BA63" s="352"/>
      <c r="BB63" s="352"/>
      <c r="BD63" s="353" t="s">
        <v>56</v>
      </c>
      <c r="BE63" s="353"/>
      <c r="BF63" s="353"/>
      <c r="BG63" s="353"/>
      <c r="BH63" s="353"/>
      <c r="BI63" s="353"/>
      <c r="BJ63" s="353"/>
      <c r="BK63" s="353"/>
      <c r="BL63" s="353"/>
      <c r="BM63" s="353"/>
      <c r="BN63" s="353"/>
      <c r="BO63" s="353"/>
      <c r="BP63" s="353"/>
      <c r="BQ63" s="353"/>
      <c r="BT63" s="59"/>
      <c r="BU63" s="60"/>
      <c r="BV63" s="60"/>
      <c r="BW63" s="60"/>
      <c r="BX63" s="60"/>
      <c r="BY63" s="60"/>
      <c r="BZ63" s="60"/>
      <c r="CA63" s="60"/>
      <c r="CB63" s="60"/>
      <c r="CC63" s="60"/>
      <c r="CD63" s="60"/>
      <c r="CE63" s="60"/>
      <c r="CF63" s="60"/>
      <c r="CG63" s="60"/>
      <c r="CH63" s="60"/>
      <c r="CI63" s="60"/>
      <c r="CJ63" s="60"/>
      <c r="CK63" s="60"/>
      <c r="CL63" s="60"/>
      <c r="CM63" s="60"/>
      <c r="CN63" s="60"/>
      <c r="CO63" s="60"/>
      <c r="CP63" s="60"/>
      <c r="CQ63" s="60"/>
      <c r="CR63" s="60"/>
      <c r="CS63" s="60"/>
      <c r="CT63" s="60"/>
      <c r="CU63" s="60"/>
      <c r="CV63" s="60"/>
      <c r="CW63" s="60"/>
      <c r="CX63" s="60"/>
      <c r="CY63" s="60"/>
      <c r="CZ63" s="60"/>
      <c r="DA63" s="60"/>
      <c r="DB63" s="60"/>
      <c r="DC63" s="60"/>
      <c r="DD63" s="60"/>
      <c r="DE63" s="60"/>
      <c r="DF63" s="60"/>
      <c r="DG63" s="60"/>
      <c r="DH63" s="60"/>
      <c r="DI63" s="60"/>
      <c r="DJ63" s="60"/>
      <c r="DK63" s="60"/>
      <c r="DL63" s="60"/>
      <c r="DM63" s="60"/>
      <c r="DN63" s="60"/>
      <c r="DO63" s="60"/>
      <c r="DP63" s="60"/>
      <c r="DQ63" s="60"/>
      <c r="DR63" s="60"/>
      <c r="DS63" s="60"/>
      <c r="DT63" s="60"/>
      <c r="DU63" s="60"/>
      <c r="DV63" s="60"/>
      <c r="DW63" s="60"/>
      <c r="DX63" s="60"/>
      <c r="DY63" s="60"/>
      <c r="DZ63" s="60"/>
      <c r="EA63" s="60"/>
      <c r="EB63" s="60"/>
      <c r="EC63" s="60"/>
      <c r="ED63" s="60"/>
      <c r="EE63" s="60"/>
      <c r="EF63" s="60"/>
      <c r="EG63" s="60"/>
      <c r="EH63" s="60"/>
      <c r="EI63" s="60"/>
      <c r="EJ63" s="60"/>
      <c r="EK63" s="60"/>
      <c r="EL63" s="60"/>
      <c r="EM63" s="60"/>
      <c r="EN63" s="60"/>
      <c r="EO63" s="60"/>
      <c r="EP63" s="60"/>
      <c r="EQ63" s="60"/>
      <c r="ER63" s="60"/>
      <c r="ES63" s="60"/>
      <c r="ET63" s="60"/>
      <c r="EU63" s="60"/>
      <c r="EV63" s="60"/>
      <c r="EW63" s="60"/>
      <c r="EX63" s="60"/>
      <c r="EY63" s="60"/>
      <c r="EZ63" s="60"/>
      <c r="FA63" s="60"/>
      <c r="FB63" s="60"/>
      <c r="FC63" s="60"/>
      <c r="FD63" s="60"/>
      <c r="FE63" s="60"/>
      <c r="FF63" s="60"/>
      <c r="FG63" s="61"/>
    </row>
    <row r="64" spans="1:163" s="206" customFormat="1" ht="10.5" customHeight="1" x14ac:dyDescent="0.2">
      <c r="A64" s="354" t="s">
        <v>64</v>
      </c>
      <c r="B64" s="354"/>
      <c r="C64" s="355"/>
      <c r="D64" s="355"/>
      <c r="E64" s="355"/>
      <c r="F64" s="355"/>
      <c r="G64" s="355"/>
      <c r="H64" s="356" t="s">
        <v>64</v>
      </c>
      <c r="I64" s="356"/>
      <c r="J64" s="355"/>
      <c r="K64" s="355"/>
      <c r="L64" s="355"/>
      <c r="M64" s="355"/>
      <c r="N64" s="355"/>
      <c r="O64" s="355"/>
      <c r="P64" s="355"/>
      <c r="Q64" s="355"/>
      <c r="R64" s="355"/>
      <c r="S64" s="355"/>
      <c r="T64" s="355"/>
      <c r="U64" s="355"/>
      <c r="V64" s="355"/>
      <c r="W64" s="355"/>
      <c r="X64" s="355"/>
      <c r="Y64" s="355"/>
      <c r="Z64" s="355"/>
      <c r="AA64" s="355"/>
      <c r="AB64" s="355"/>
      <c r="AC64" s="354">
        <v>20</v>
      </c>
      <c r="AD64" s="354"/>
      <c r="AE64" s="354"/>
      <c r="AF64" s="354"/>
      <c r="AG64" s="357"/>
      <c r="AH64" s="357"/>
      <c r="AI64" s="357"/>
      <c r="AJ64" s="356" t="s">
        <v>65</v>
      </c>
      <c r="AK64" s="356"/>
      <c r="AL64" s="356"/>
    </row>
    <row r="65" spans="1:163" s="206" customFormat="1" ht="3" customHeight="1" x14ac:dyDescent="0.2"/>
    <row r="66" spans="1:163" s="206" customFormat="1" ht="6.75" customHeight="1" x14ac:dyDescent="0.2">
      <c r="A66" s="63"/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</row>
    <row r="67" spans="1:163" ht="24" customHeight="1" x14ac:dyDescent="0.25">
      <c r="A67" s="351" t="s">
        <v>654</v>
      </c>
      <c r="B67" s="351"/>
      <c r="C67" s="351"/>
      <c r="D67" s="351"/>
      <c r="E67" s="351"/>
      <c r="F67" s="351"/>
      <c r="G67" s="351"/>
      <c r="H67" s="351"/>
      <c r="I67" s="351"/>
      <c r="J67" s="351"/>
      <c r="K67" s="351"/>
      <c r="L67" s="351"/>
      <c r="M67" s="351"/>
      <c r="N67" s="351"/>
      <c r="O67" s="351"/>
      <c r="P67" s="351"/>
      <c r="Q67" s="351"/>
      <c r="R67" s="351"/>
      <c r="S67" s="351"/>
      <c r="T67" s="351"/>
      <c r="U67" s="351"/>
      <c r="V67" s="351"/>
      <c r="W67" s="351"/>
      <c r="X67" s="351"/>
      <c r="Y67" s="351"/>
      <c r="Z67" s="351"/>
      <c r="AA67" s="351"/>
      <c r="AB67" s="351"/>
      <c r="AC67" s="351"/>
      <c r="AD67" s="351"/>
      <c r="AE67" s="351"/>
      <c r="AF67" s="351"/>
      <c r="AG67" s="351"/>
      <c r="AH67" s="351"/>
      <c r="AI67" s="351"/>
      <c r="AJ67" s="351"/>
      <c r="AK67" s="351"/>
      <c r="AL67" s="351"/>
      <c r="AM67" s="351"/>
      <c r="AN67" s="351"/>
      <c r="AO67" s="351"/>
      <c r="AP67" s="351"/>
      <c r="AQ67" s="351"/>
      <c r="AR67" s="351"/>
      <c r="AS67" s="351"/>
      <c r="AT67" s="351"/>
      <c r="AU67" s="351"/>
      <c r="AV67" s="351"/>
      <c r="AW67" s="351"/>
      <c r="AX67" s="351"/>
      <c r="AY67" s="351"/>
      <c r="AZ67" s="351"/>
      <c r="BA67" s="351"/>
      <c r="BB67" s="351"/>
      <c r="BC67" s="351"/>
      <c r="BD67" s="351"/>
      <c r="BE67" s="351"/>
      <c r="BF67" s="351"/>
      <c r="BG67" s="351"/>
      <c r="BH67" s="351"/>
      <c r="BI67" s="351"/>
      <c r="BJ67" s="351"/>
      <c r="BK67" s="351"/>
      <c r="BL67" s="351"/>
      <c r="BM67" s="351"/>
      <c r="BN67" s="351"/>
      <c r="BO67" s="351"/>
      <c r="BP67" s="351"/>
      <c r="BQ67" s="351"/>
      <c r="BR67" s="351"/>
      <c r="BS67" s="351"/>
      <c r="BT67" s="351"/>
      <c r="BU67" s="351"/>
      <c r="BV67" s="351"/>
      <c r="BW67" s="351"/>
      <c r="BX67" s="351"/>
      <c r="BY67" s="351"/>
      <c r="BZ67" s="351"/>
      <c r="CA67" s="351"/>
      <c r="CB67" s="351"/>
      <c r="CC67" s="351"/>
      <c r="CD67" s="351"/>
      <c r="CE67" s="351"/>
      <c r="CF67" s="351"/>
      <c r="CG67" s="351"/>
      <c r="CH67" s="351"/>
      <c r="CI67" s="351"/>
      <c r="CJ67" s="351"/>
      <c r="CK67" s="351"/>
      <c r="CL67" s="351"/>
      <c r="CM67" s="351"/>
      <c r="CN67" s="351"/>
      <c r="CO67" s="351"/>
      <c r="CP67" s="351"/>
      <c r="CQ67" s="351"/>
      <c r="CR67" s="351"/>
      <c r="CS67" s="351"/>
      <c r="CT67" s="351"/>
      <c r="CU67" s="351"/>
      <c r="CV67" s="351"/>
      <c r="CW67" s="351"/>
      <c r="CX67" s="351"/>
      <c r="CY67" s="351"/>
      <c r="CZ67" s="351"/>
      <c r="DA67" s="351"/>
      <c r="DB67" s="351"/>
      <c r="DC67" s="351"/>
      <c r="DD67" s="351"/>
      <c r="DE67" s="351"/>
      <c r="DF67" s="351"/>
      <c r="DG67" s="351"/>
      <c r="DH67" s="351"/>
      <c r="DI67" s="351"/>
      <c r="DJ67" s="351"/>
      <c r="DK67" s="351"/>
      <c r="DL67" s="351"/>
      <c r="DM67" s="351"/>
      <c r="DN67" s="351"/>
      <c r="DO67" s="351"/>
      <c r="DP67" s="351"/>
      <c r="DQ67" s="351"/>
      <c r="DR67" s="351"/>
      <c r="DS67" s="351"/>
      <c r="DT67" s="351"/>
      <c r="DU67" s="351"/>
      <c r="DV67" s="351"/>
      <c r="DW67" s="351"/>
      <c r="DX67" s="351"/>
      <c r="DY67" s="351"/>
      <c r="DZ67" s="351"/>
      <c r="EA67" s="351"/>
      <c r="EB67" s="351"/>
      <c r="EC67" s="351"/>
      <c r="ED67" s="351"/>
      <c r="EE67" s="351"/>
      <c r="EF67" s="351"/>
      <c r="EG67" s="351"/>
      <c r="EH67" s="351"/>
      <c r="EI67" s="351"/>
      <c r="EJ67" s="351"/>
      <c r="EK67" s="351"/>
      <c r="EL67" s="351"/>
      <c r="EM67" s="351"/>
      <c r="EN67" s="351"/>
      <c r="EO67" s="351"/>
      <c r="EP67" s="351"/>
      <c r="EQ67" s="351"/>
      <c r="ER67" s="351"/>
      <c r="ES67" s="351"/>
      <c r="ET67" s="351"/>
      <c r="EU67" s="351"/>
      <c r="EV67" s="351"/>
      <c r="EW67" s="351"/>
      <c r="EX67" s="351"/>
      <c r="EY67" s="351"/>
      <c r="EZ67" s="351"/>
      <c r="FA67" s="351"/>
      <c r="FB67" s="351"/>
      <c r="FC67" s="351"/>
      <c r="FD67" s="351"/>
      <c r="FE67" s="351"/>
      <c r="FF67" s="351"/>
      <c r="FG67" s="351"/>
    </row>
  </sheetData>
  <mergeCells count="266">
    <mergeCell ref="EV14:FG14"/>
    <mergeCell ref="AN15:AR15"/>
    <mergeCell ref="AS15:AT15"/>
    <mergeCell ref="BM9:BQ9"/>
    <mergeCell ref="BR9:BS9"/>
    <mergeCell ref="BT9:CP9"/>
    <mergeCell ref="CQ9:CT9"/>
    <mergeCell ref="CU9:CW9"/>
    <mergeCell ref="CX9:CZ9"/>
    <mergeCell ref="A11:FG11"/>
    <mergeCell ref="A12:FG12"/>
    <mergeCell ref="EF13:EI13"/>
    <mergeCell ref="EV13:FG13"/>
    <mergeCell ref="AU15:BQ15"/>
    <mergeCell ref="BR15:BU15"/>
    <mergeCell ref="BV15:BX15"/>
    <mergeCell ref="BY15:CA15"/>
    <mergeCell ref="EV15:FG15"/>
    <mergeCell ref="EJ44:FG44"/>
    <mergeCell ref="CJ44:CW44"/>
    <mergeCell ref="CX44:DK44"/>
    <mergeCell ref="BO44:CI44"/>
    <mergeCell ref="DL44:EI44"/>
    <mergeCell ref="CJ42:CW42"/>
    <mergeCell ref="EJ43:FG43"/>
    <mergeCell ref="CJ41:CW41"/>
    <mergeCell ref="CX41:DK41"/>
    <mergeCell ref="EJ41:FG41"/>
    <mergeCell ref="BO41:CI41"/>
    <mergeCell ref="BO42:CI42"/>
    <mergeCell ref="BO43:CI43"/>
    <mergeCell ref="N56:AB56"/>
    <mergeCell ref="AD56:BB56"/>
    <mergeCell ref="A47:Z47"/>
    <mergeCell ref="AA47:AJ47"/>
    <mergeCell ref="AK47:AT47"/>
    <mergeCell ref="AU47:BD47"/>
    <mergeCell ref="BE47:BN47"/>
    <mergeCell ref="BO47:CI47"/>
    <mergeCell ref="CJ47:CW47"/>
    <mergeCell ref="A49:Z49"/>
    <mergeCell ref="AA49:AJ49"/>
    <mergeCell ref="AK49:AT49"/>
    <mergeCell ref="AU49:BD49"/>
    <mergeCell ref="BE49:BN49"/>
    <mergeCell ref="BO49:CI49"/>
    <mergeCell ref="CJ49:CW49"/>
    <mergeCell ref="BO40:CI40"/>
    <mergeCell ref="DL43:EI43"/>
    <mergeCell ref="CJ43:CW43"/>
    <mergeCell ref="CX43:DK43"/>
    <mergeCell ref="EJ42:FG42"/>
    <mergeCell ref="DL41:EI41"/>
    <mergeCell ref="DL42:EI42"/>
    <mergeCell ref="CX42:DK42"/>
    <mergeCell ref="CJ31:DK34"/>
    <mergeCell ref="DL31:FG34"/>
    <mergeCell ref="EJ37:FG37"/>
    <mergeCell ref="EJ38:FG38"/>
    <mergeCell ref="EJ39:FG39"/>
    <mergeCell ref="DL40:EI40"/>
    <mergeCell ref="CJ40:CW40"/>
    <mergeCell ref="CX40:DK40"/>
    <mergeCell ref="EJ40:FG40"/>
    <mergeCell ref="EJ36:FG36"/>
    <mergeCell ref="BE31:CI31"/>
    <mergeCell ref="BE40:BN40"/>
    <mergeCell ref="BE43:BN43"/>
    <mergeCell ref="BL2:FG2"/>
    <mergeCell ref="BL3:FG3"/>
    <mergeCell ref="BL4:FG4"/>
    <mergeCell ref="BL5:FG5"/>
    <mergeCell ref="BL6:FG6"/>
    <mergeCell ref="BL7:CG7"/>
    <mergeCell ref="DU7:FG7"/>
    <mergeCell ref="BL8:CG8"/>
    <mergeCell ref="DU8:FG8"/>
    <mergeCell ref="AK16:EH17"/>
    <mergeCell ref="EV16:FG17"/>
    <mergeCell ref="EV18:FG20"/>
    <mergeCell ref="AU19:BV20"/>
    <mergeCell ref="AK21:EH21"/>
    <mergeCell ref="EV21:FG21"/>
    <mergeCell ref="AK22:EH23"/>
    <mergeCell ref="EV22:FG22"/>
    <mergeCell ref="EV23:FG23"/>
    <mergeCell ref="AK24:EH25"/>
    <mergeCell ref="EV24:FG25"/>
    <mergeCell ref="L27:AR27"/>
    <mergeCell ref="L28:AR28"/>
    <mergeCell ref="EV26:FG26"/>
    <mergeCell ref="EV27:FG27"/>
    <mergeCell ref="BE32:CI32"/>
    <mergeCell ref="BX33:BZ33"/>
    <mergeCell ref="BE35:BN35"/>
    <mergeCell ref="BO35:CI35"/>
    <mergeCell ref="CJ35:CW35"/>
    <mergeCell ref="CX35:DK35"/>
    <mergeCell ref="DL35:EI35"/>
    <mergeCell ref="EJ35:FG35"/>
    <mergeCell ref="EJ29:FG29"/>
    <mergeCell ref="A31:Z35"/>
    <mergeCell ref="AA31:AJ35"/>
    <mergeCell ref="AK31:AT35"/>
    <mergeCell ref="AU31:BD35"/>
    <mergeCell ref="A36:Z36"/>
    <mergeCell ref="AA36:AJ36"/>
    <mergeCell ref="AK36:AT36"/>
    <mergeCell ref="AU36:BD36"/>
    <mergeCell ref="BE36:BN36"/>
    <mergeCell ref="BO36:CI36"/>
    <mergeCell ref="CJ36:CW36"/>
    <mergeCell ref="CX36:DK36"/>
    <mergeCell ref="DL36:EI36"/>
    <mergeCell ref="A37:Z37"/>
    <mergeCell ref="AA37:AJ37"/>
    <mergeCell ref="AK37:AT37"/>
    <mergeCell ref="AU37:BD37"/>
    <mergeCell ref="BE37:BN37"/>
    <mergeCell ref="BO37:CI37"/>
    <mergeCell ref="CJ37:CW37"/>
    <mergeCell ref="CX37:DK37"/>
    <mergeCell ref="DL37:EI37"/>
    <mergeCell ref="A38:Z38"/>
    <mergeCell ref="AA38:AJ38"/>
    <mergeCell ref="AK38:AT38"/>
    <mergeCell ref="AU38:BD38"/>
    <mergeCell ref="BE38:BN38"/>
    <mergeCell ref="BO38:CI38"/>
    <mergeCell ref="CJ38:CW38"/>
    <mergeCell ref="CX38:DK38"/>
    <mergeCell ref="DL38:EI38"/>
    <mergeCell ref="A39:Z39"/>
    <mergeCell ref="AA39:AJ39"/>
    <mergeCell ref="AK39:AT39"/>
    <mergeCell ref="AU39:BD39"/>
    <mergeCell ref="BE39:BN39"/>
    <mergeCell ref="BO39:CI39"/>
    <mergeCell ref="CJ39:CW39"/>
    <mergeCell ref="CX39:DK39"/>
    <mergeCell ref="DL39:EI39"/>
    <mergeCell ref="A40:Z40"/>
    <mergeCell ref="AA40:AJ40"/>
    <mergeCell ref="AK40:AT40"/>
    <mergeCell ref="AU40:BD40"/>
    <mergeCell ref="A44:Z44"/>
    <mergeCell ref="AA44:AJ44"/>
    <mergeCell ref="AK44:AT44"/>
    <mergeCell ref="AU44:BD44"/>
    <mergeCell ref="BE44:BN44"/>
    <mergeCell ref="AA41:AJ41"/>
    <mergeCell ref="AK43:AT43"/>
    <mergeCell ref="A42:Z42"/>
    <mergeCell ref="AA42:AJ42"/>
    <mergeCell ref="AK42:AT42"/>
    <mergeCell ref="BE41:BN41"/>
    <mergeCell ref="BE42:BN42"/>
    <mergeCell ref="AK41:AT41"/>
    <mergeCell ref="AU41:BD41"/>
    <mergeCell ref="AU42:BD42"/>
    <mergeCell ref="AU43:BD43"/>
    <mergeCell ref="AA43:AJ43"/>
    <mergeCell ref="A43:Z43"/>
    <mergeCell ref="A41:Z41"/>
    <mergeCell ref="EJ45:FG45"/>
    <mergeCell ref="A46:Z46"/>
    <mergeCell ref="AA46:AJ46"/>
    <mergeCell ref="AK46:AT46"/>
    <mergeCell ref="AU46:BD46"/>
    <mergeCell ref="BE46:BN46"/>
    <mergeCell ref="BO46:CI46"/>
    <mergeCell ref="CJ46:CW46"/>
    <mergeCell ref="CX46:DK46"/>
    <mergeCell ref="DL46:EI46"/>
    <mergeCell ref="EJ46:FG46"/>
    <mergeCell ref="A45:Z45"/>
    <mergeCell ref="AA45:AJ45"/>
    <mergeCell ref="AK45:AT45"/>
    <mergeCell ref="AU45:BD45"/>
    <mergeCell ref="BE45:BN45"/>
    <mergeCell ref="BO45:CI45"/>
    <mergeCell ref="CJ45:CW45"/>
    <mergeCell ref="CX45:DK45"/>
    <mergeCell ref="DL45:EI45"/>
    <mergeCell ref="EJ47:FG47"/>
    <mergeCell ref="A48:Z48"/>
    <mergeCell ref="AA48:AJ48"/>
    <mergeCell ref="AK48:AT48"/>
    <mergeCell ref="AU48:BD48"/>
    <mergeCell ref="BE48:BN48"/>
    <mergeCell ref="BO48:CI48"/>
    <mergeCell ref="CJ48:CW48"/>
    <mergeCell ref="CX48:DK48"/>
    <mergeCell ref="DL48:EI48"/>
    <mergeCell ref="EJ48:FG48"/>
    <mergeCell ref="CX47:DK47"/>
    <mergeCell ref="DL47:EI47"/>
    <mergeCell ref="CX49:DK49"/>
    <mergeCell ref="DL49:EI49"/>
    <mergeCell ref="EJ49:FG49"/>
    <mergeCell ref="A50:Z50"/>
    <mergeCell ref="AA50:AJ50"/>
    <mergeCell ref="AK50:AT50"/>
    <mergeCell ref="AU50:BD50"/>
    <mergeCell ref="BE50:BN50"/>
    <mergeCell ref="BO50:CI50"/>
    <mergeCell ref="CJ50:CW50"/>
    <mergeCell ref="CX50:DK50"/>
    <mergeCell ref="DL50:EI50"/>
    <mergeCell ref="EJ50:FG50"/>
    <mergeCell ref="EJ51:FG51"/>
    <mergeCell ref="BO52:CI52"/>
    <mergeCell ref="CJ52:CW52"/>
    <mergeCell ref="CX52:DK52"/>
    <mergeCell ref="DL52:EI52"/>
    <mergeCell ref="EJ52:FG52"/>
    <mergeCell ref="EV54:FG54"/>
    <mergeCell ref="N55:AB55"/>
    <mergeCell ref="AD55:BB55"/>
    <mergeCell ref="EV55:FG55"/>
    <mergeCell ref="A51:Z51"/>
    <mergeCell ref="AA51:AJ51"/>
    <mergeCell ref="AK51:AT51"/>
    <mergeCell ref="AU51:BD51"/>
    <mergeCell ref="BE51:BN51"/>
    <mergeCell ref="BO51:CI51"/>
    <mergeCell ref="CJ51:CW51"/>
    <mergeCell ref="CX51:DK51"/>
    <mergeCell ref="DL51:EI51"/>
    <mergeCell ref="BT57:EH57"/>
    <mergeCell ref="BT58:EH58"/>
    <mergeCell ref="N59:AB59"/>
    <mergeCell ref="AD59:BB59"/>
    <mergeCell ref="N60:AB60"/>
    <mergeCell ref="AD60:BB60"/>
    <mergeCell ref="CH60:CT60"/>
    <mergeCell ref="CV60:DD60"/>
    <mergeCell ref="DF60:DW60"/>
    <mergeCell ref="DY60:EH60"/>
    <mergeCell ref="CH61:CT61"/>
    <mergeCell ref="CV61:DD61"/>
    <mergeCell ref="DF61:DW61"/>
    <mergeCell ref="DY61:EH61"/>
    <mergeCell ref="N62:X62"/>
    <mergeCell ref="Z62:AI62"/>
    <mergeCell ref="AK62:BB62"/>
    <mergeCell ref="BD62:BQ62"/>
    <mergeCell ref="BU62:BV62"/>
    <mergeCell ref="BW62:CA62"/>
    <mergeCell ref="CB62:CC62"/>
    <mergeCell ref="CD62:CZ62"/>
    <mergeCell ref="DA62:DD62"/>
    <mergeCell ref="DE62:DG62"/>
    <mergeCell ref="DH62:DJ62"/>
    <mergeCell ref="A67:FG67"/>
    <mergeCell ref="N63:X63"/>
    <mergeCell ref="Z63:AI63"/>
    <mergeCell ref="AK63:BB63"/>
    <mergeCell ref="BD63:BQ63"/>
    <mergeCell ref="A64:B64"/>
    <mergeCell ref="C64:G64"/>
    <mergeCell ref="H64:I64"/>
    <mergeCell ref="J64:AB64"/>
    <mergeCell ref="AC64:AF64"/>
    <mergeCell ref="AG64:AI64"/>
    <mergeCell ref="AJ64:AL64"/>
  </mergeCells>
  <pageMargins left="0.19685039370078741" right="0.19685039370078741" top="0.31496062992125984" bottom="0.35433070866141736" header="0.19685039370078741" footer="0.19685039370078741"/>
  <pageSetup paperSize="256" scale="98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88"/>
  <sheetViews>
    <sheetView view="pageBreakPreview" zoomScaleNormal="100" zoomScaleSheetLayoutView="100" workbookViewId="0">
      <selection activeCell="EO31" sqref="EO31:FE31"/>
    </sheetView>
  </sheetViews>
  <sheetFormatPr defaultColWidth="0.88671875" defaultRowHeight="13.2" x14ac:dyDescent="0.25"/>
  <cols>
    <col min="1" max="23" width="0.88671875" style="34"/>
    <col min="24" max="24" width="7.6640625" style="34" customWidth="1"/>
    <col min="25" max="32" width="0.88671875" style="34"/>
    <col min="33" max="33" width="0.88671875" style="34" customWidth="1"/>
    <col min="34" max="45" width="0.88671875" style="34"/>
    <col min="46" max="46" width="0.88671875" style="34" customWidth="1"/>
    <col min="47" max="16384" width="0.88671875" style="34"/>
  </cols>
  <sheetData>
    <row r="1" spans="1:161" s="108" customFormat="1" ht="15.6" x14ac:dyDescent="0.3">
      <c r="A1" s="473" t="s">
        <v>365</v>
      </c>
      <c r="B1" s="473"/>
      <c r="C1" s="473"/>
      <c r="D1" s="473"/>
      <c r="E1" s="473"/>
      <c r="F1" s="473"/>
      <c r="G1" s="473"/>
      <c r="H1" s="473"/>
      <c r="I1" s="473"/>
      <c r="J1" s="473"/>
      <c r="K1" s="473"/>
      <c r="L1" s="473"/>
      <c r="M1" s="473"/>
      <c r="N1" s="473"/>
      <c r="O1" s="473"/>
      <c r="P1" s="473"/>
      <c r="Q1" s="473"/>
      <c r="R1" s="473"/>
      <c r="S1" s="473"/>
      <c r="T1" s="473"/>
      <c r="U1" s="473"/>
      <c r="V1" s="473"/>
      <c r="W1" s="473"/>
      <c r="X1" s="473"/>
      <c r="Y1" s="473"/>
      <c r="Z1" s="473"/>
      <c r="AA1" s="473"/>
      <c r="AB1" s="473"/>
      <c r="AC1" s="473"/>
      <c r="AD1" s="473"/>
      <c r="AE1" s="473"/>
      <c r="AF1" s="473"/>
      <c r="AG1" s="473"/>
      <c r="AH1" s="473"/>
      <c r="AI1" s="473"/>
      <c r="AJ1" s="473"/>
      <c r="AK1" s="473"/>
      <c r="AL1" s="473"/>
      <c r="AM1" s="473"/>
      <c r="AN1" s="473"/>
      <c r="AO1" s="473"/>
      <c r="AP1" s="473"/>
      <c r="AQ1" s="473"/>
      <c r="AR1" s="473"/>
      <c r="AS1" s="473"/>
      <c r="AT1" s="473"/>
      <c r="AU1" s="473"/>
      <c r="AV1" s="473"/>
      <c r="AW1" s="473"/>
      <c r="AX1" s="473"/>
      <c r="AY1" s="473"/>
      <c r="AZ1" s="473"/>
      <c r="BA1" s="473"/>
      <c r="BB1" s="473"/>
      <c r="BC1" s="473"/>
      <c r="BD1" s="473"/>
      <c r="BE1" s="473"/>
      <c r="BF1" s="473"/>
      <c r="BG1" s="473"/>
      <c r="BH1" s="473"/>
      <c r="BI1" s="473"/>
      <c r="BJ1" s="473"/>
      <c r="BK1" s="473"/>
      <c r="BL1" s="473"/>
      <c r="BM1" s="473"/>
      <c r="BN1" s="473"/>
      <c r="BO1" s="473"/>
      <c r="BP1" s="473"/>
      <c r="BQ1" s="473"/>
      <c r="BR1" s="473"/>
      <c r="BS1" s="473"/>
      <c r="BT1" s="473"/>
      <c r="BU1" s="473"/>
      <c r="BV1" s="473"/>
      <c r="BW1" s="473"/>
      <c r="BX1" s="473"/>
      <c r="BY1" s="473"/>
      <c r="BZ1" s="473"/>
      <c r="CA1" s="473"/>
      <c r="CB1" s="473"/>
      <c r="CC1" s="473"/>
      <c r="CD1" s="473"/>
      <c r="CE1" s="473"/>
      <c r="CF1" s="473"/>
      <c r="CG1" s="473"/>
      <c r="CH1" s="473"/>
      <c r="CI1" s="473"/>
      <c r="CJ1" s="473"/>
      <c r="CK1" s="473"/>
      <c r="CL1" s="473"/>
      <c r="CM1" s="473"/>
      <c r="CN1" s="473"/>
      <c r="CO1" s="473"/>
      <c r="CP1" s="473"/>
      <c r="CQ1" s="473"/>
      <c r="CR1" s="473"/>
      <c r="CS1" s="473"/>
      <c r="CT1" s="473"/>
      <c r="CU1" s="473"/>
      <c r="CV1" s="473"/>
      <c r="CW1" s="473"/>
      <c r="CX1" s="473"/>
      <c r="CY1" s="473"/>
      <c r="CZ1" s="473"/>
      <c r="DA1" s="473"/>
      <c r="DB1" s="473"/>
      <c r="DC1" s="473"/>
      <c r="DD1" s="473"/>
      <c r="DE1" s="473"/>
      <c r="DF1" s="473"/>
      <c r="DG1" s="473"/>
      <c r="DH1" s="473"/>
      <c r="DI1" s="473"/>
      <c r="DJ1" s="473"/>
      <c r="DK1" s="473"/>
      <c r="DL1" s="473"/>
      <c r="DM1" s="473"/>
      <c r="DN1" s="473"/>
      <c r="DO1" s="473"/>
      <c r="DP1" s="473"/>
      <c r="DQ1" s="473"/>
      <c r="DR1" s="473"/>
      <c r="DS1" s="473"/>
      <c r="DT1" s="473"/>
      <c r="DU1" s="473"/>
      <c r="DV1" s="473"/>
      <c r="DW1" s="473"/>
      <c r="DX1" s="473"/>
      <c r="DY1" s="473"/>
      <c r="DZ1" s="473"/>
      <c r="EA1" s="473"/>
      <c r="EB1" s="473"/>
      <c r="EC1" s="473"/>
      <c r="ED1" s="473"/>
      <c r="EE1" s="473"/>
      <c r="EF1" s="473"/>
      <c r="EG1" s="473"/>
      <c r="EH1" s="473"/>
      <c r="EI1" s="473"/>
      <c r="EJ1" s="473"/>
      <c r="EK1" s="473"/>
      <c r="EL1" s="473"/>
      <c r="EM1" s="473"/>
      <c r="EN1" s="473"/>
      <c r="EO1" s="473"/>
      <c r="EP1" s="473"/>
      <c r="EQ1" s="473"/>
      <c r="ER1" s="473"/>
      <c r="ES1" s="473"/>
      <c r="ET1" s="473"/>
      <c r="EU1" s="473"/>
      <c r="EV1" s="473"/>
      <c r="EW1" s="473"/>
      <c r="EX1" s="473"/>
      <c r="EY1" s="473"/>
      <c r="EZ1" s="473"/>
      <c r="FA1" s="473"/>
      <c r="FB1" s="473"/>
      <c r="FC1" s="473"/>
      <c r="FD1" s="473"/>
      <c r="FE1" s="473"/>
    </row>
    <row r="3" spans="1:161" s="107" customFormat="1" ht="13.8" x14ac:dyDescent="0.25">
      <c r="A3" s="474" t="s">
        <v>247</v>
      </c>
      <c r="B3" s="474"/>
      <c r="C3" s="474"/>
      <c r="D3" s="474"/>
      <c r="E3" s="474"/>
      <c r="F3" s="474"/>
      <c r="G3" s="474"/>
      <c r="H3" s="474"/>
      <c r="I3" s="474"/>
      <c r="J3" s="474"/>
      <c r="K3" s="474"/>
      <c r="L3" s="474"/>
      <c r="M3" s="474"/>
      <c r="N3" s="474"/>
      <c r="O3" s="474"/>
      <c r="P3" s="474"/>
      <c r="Q3" s="474"/>
      <c r="R3" s="474"/>
      <c r="S3" s="474"/>
      <c r="T3" s="474"/>
      <c r="U3" s="474"/>
      <c r="V3" s="474"/>
      <c r="W3" s="474"/>
      <c r="X3" s="474"/>
      <c r="Y3" s="474"/>
      <c r="Z3" s="474"/>
      <c r="AA3" s="474"/>
      <c r="AB3" s="474"/>
      <c r="AC3" s="474"/>
      <c r="AD3" s="474"/>
      <c r="AE3" s="474"/>
      <c r="AF3" s="474"/>
      <c r="AG3" s="474"/>
      <c r="AH3" s="474"/>
      <c r="AI3" s="474"/>
      <c r="AJ3" s="474"/>
      <c r="AK3" s="474"/>
      <c r="AL3" s="474"/>
      <c r="AM3" s="474"/>
      <c r="AN3" s="474"/>
      <c r="AO3" s="474"/>
      <c r="AP3" s="474"/>
      <c r="AQ3" s="474"/>
      <c r="AR3" s="474"/>
      <c r="AS3" s="474"/>
      <c r="AT3" s="474"/>
      <c r="AU3" s="474"/>
      <c r="AV3" s="474"/>
      <c r="AW3" s="474"/>
      <c r="AX3" s="474"/>
      <c r="AY3" s="474"/>
      <c r="AZ3" s="474"/>
      <c r="BA3" s="474"/>
      <c r="BB3" s="474"/>
      <c r="BC3" s="474"/>
      <c r="BD3" s="474"/>
      <c r="BE3" s="474"/>
      <c r="BF3" s="474"/>
      <c r="BG3" s="474"/>
      <c r="BH3" s="474"/>
      <c r="BI3" s="474"/>
      <c r="BJ3" s="474"/>
      <c r="BK3" s="474"/>
      <c r="BL3" s="474"/>
      <c r="BM3" s="474"/>
      <c r="BN3" s="474"/>
      <c r="BO3" s="474"/>
      <c r="BP3" s="474"/>
      <c r="BQ3" s="474"/>
      <c r="BR3" s="474"/>
      <c r="BS3" s="474"/>
      <c r="BT3" s="474"/>
      <c r="BU3" s="474"/>
      <c r="BV3" s="474"/>
      <c r="BW3" s="474"/>
      <c r="BX3" s="474"/>
      <c r="BY3" s="474"/>
      <c r="BZ3" s="474"/>
      <c r="CA3" s="474"/>
      <c r="CB3" s="474"/>
      <c r="CC3" s="474"/>
      <c r="CD3" s="474"/>
      <c r="CE3" s="474"/>
      <c r="CF3" s="474"/>
      <c r="CG3" s="474"/>
      <c r="CH3" s="474"/>
      <c r="CI3" s="474"/>
      <c r="CJ3" s="474"/>
      <c r="CK3" s="474"/>
      <c r="CL3" s="474"/>
      <c r="CM3" s="474"/>
      <c r="CN3" s="474"/>
      <c r="CO3" s="474"/>
      <c r="CP3" s="474"/>
      <c r="CQ3" s="474"/>
      <c r="CR3" s="474"/>
      <c r="CS3" s="474"/>
      <c r="CT3" s="474"/>
      <c r="CU3" s="474"/>
      <c r="CV3" s="474"/>
      <c r="CW3" s="474"/>
      <c r="CX3" s="474"/>
      <c r="CY3" s="474"/>
      <c r="CZ3" s="474"/>
      <c r="DA3" s="474"/>
      <c r="DB3" s="474"/>
      <c r="DC3" s="474"/>
      <c r="DD3" s="474"/>
      <c r="DE3" s="474"/>
      <c r="DF3" s="474"/>
      <c r="DG3" s="474"/>
      <c r="DH3" s="474"/>
      <c r="DI3" s="474"/>
      <c r="DJ3" s="474"/>
      <c r="DK3" s="474"/>
      <c r="DL3" s="474"/>
      <c r="DM3" s="474"/>
      <c r="DN3" s="474"/>
      <c r="DO3" s="474"/>
      <c r="DP3" s="474"/>
      <c r="DQ3" s="474"/>
      <c r="DR3" s="474"/>
      <c r="DS3" s="474"/>
      <c r="DT3" s="474"/>
      <c r="DU3" s="474"/>
      <c r="DV3" s="474"/>
      <c r="DW3" s="474"/>
      <c r="DX3" s="474"/>
      <c r="DY3" s="474"/>
      <c r="DZ3" s="474"/>
      <c r="EA3" s="474"/>
      <c r="EB3" s="474"/>
      <c r="EC3" s="474"/>
      <c r="ED3" s="474"/>
      <c r="EE3" s="474"/>
      <c r="EF3" s="474"/>
      <c r="EG3" s="474"/>
      <c r="EH3" s="474"/>
      <c r="EI3" s="474"/>
      <c r="EJ3" s="474"/>
      <c r="EK3" s="474"/>
      <c r="EL3" s="474"/>
      <c r="EM3" s="474"/>
      <c r="EN3" s="474"/>
      <c r="EO3" s="474"/>
      <c r="EP3" s="474"/>
      <c r="EQ3" s="474"/>
      <c r="ER3" s="474"/>
      <c r="ES3" s="474"/>
      <c r="ET3" s="474"/>
      <c r="EU3" s="474"/>
      <c r="EV3" s="474"/>
      <c r="EW3" s="474"/>
      <c r="EX3" s="474"/>
      <c r="EY3" s="474"/>
      <c r="EZ3" s="474"/>
      <c r="FA3" s="474"/>
      <c r="FB3" s="474"/>
      <c r="FC3" s="474"/>
      <c r="FD3" s="474"/>
      <c r="FE3" s="474"/>
    </row>
    <row r="4" spans="1:161" ht="6" customHeight="1" x14ac:dyDescent="0.25"/>
    <row r="5" spans="1:161" s="109" customFormat="1" ht="13.8" x14ac:dyDescent="0.25">
      <c r="A5" s="109" t="s">
        <v>248</v>
      </c>
      <c r="X5" s="475" t="s">
        <v>488</v>
      </c>
      <c r="Y5" s="475"/>
      <c r="Z5" s="475"/>
      <c r="AA5" s="475"/>
      <c r="AB5" s="475"/>
      <c r="AC5" s="475"/>
      <c r="AD5" s="475"/>
      <c r="AE5" s="475"/>
      <c r="AF5" s="475"/>
      <c r="AG5" s="475"/>
      <c r="AH5" s="475"/>
      <c r="AI5" s="475"/>
      <c r="AJ5" s="475"/>
      <c r="AK5" s="475"/>
      <c r="AL5" s="475"/>
      <c r="AM5" s="475"/>
      <c r="AN5" s="475"/>
      <c r="AO5" s="475"/>
      <c r="AP5" s="475"/>
      <c r="AQ5" s="475"/>
      <c r="AR5" s="475"/>
      <c r="AS5" s="475"/>
      <c r="AT5" s="475"/>
      <c r="AU5" s="475"/>
      <c r="AV5" s="475"/>
      <c r="AW5" s="475"/>
      <c r="AX5" s="475"/>
      <c r="AY5" s="475"/>
      <c r="AZ5" s="475"/>
      <c r="BA5" s="475"/>
      <c r="BB5" s="475"/>
      <c r="BC5" s="475"/>
      <c r="BD5" s="475"/>
      <c r="BE5" s="475"/>
      <c r="BF5" s="475"/>
      <c r="BG5" s="475"/>
      <c r="BH5" s="475"/>
      <c r="BI5" s="475"/>
      <c r="BJ5" s="475"/>
      <c r="BK5" s="475"/>
      <c r="BL5" s="475"/>
      <c r="BM5" s="475"/>
      <c r="BN5" s="475"/>
      <c r="BO5" s="475"/>
      <c r="BP5" s="475"/>
      <c r="BQ5" s="475"/>
      <c r="BR5" s="475"/>
      <c r="BS5" s="475"/>
      <c r="BT5" s="475"/>
      <c r="BU5" s="475"/>
      <c r="BV5" s="475"/>
      <c r="BW5" s="475"/>
      <c r="BX5" s="475"/>
      <c r="BY5" s="475"/>
      <c r="BZ5" s="475"/>
      <c r="CA5" s="475"/>
      <c r="CB5" s="475"/>
      <c r="CC5" s="475"/>
      <c r="CD5" s="475"/>
      <c r="CE5" s="475"/>
      <c r="CF5" s="475"/>
      <c r="CG5" s="475"/>
      <c r="CH5" s="475"/>
      <c r="CI5" s="475"/>
      <c r="CJ5" s="475"/>
      <c r="CK5" s="475"/>
      <c r="CL5" s="475"/>
      <c r="CM5" s="475"/>
      <c r="CN5" s="475"/>
      <c r="CO5" s="475"/>
      <c r="CP5" s="475"/>
      <c r="CQ5" s="475"/>
      <c r="CR5" s="475"/>
      <c r="CS5" s="475"/>
      <c r="CT5" s="475"/>
      <c r="CU5" s="475"/>
      <c r="CV5" s="475"/>
      <c r="CW5" s="475"/>
      <c r="CX5" s="475"/>
      <c r="CY5" s="475"/>
      <c r="CZ5" s="475"/>
      <c r="DA5" s="475"/>
      <c r="DB5" s="475"/>
      <c r="DC5" s="475"/>
      <c r="DD5" s="475"/>
      <c r="DE5" s="475"/>
      <c r="DF5" s="475"/>
      <c r="DG5" s="475"/>
      <c r="DH5" s="475"/>
      <c r="DI5" s="475"/>
      <c r="DJ5" s="475"/>
      <c r="DK5" s="475"/>
      <c r="DL5" s="475"/>
      <c r="DM5" s="475"/>
      <c r="DN5" s="475"/>
      <c r="DO5" s="475"/>
      <c r="DP5" s="475"/>
      <c r="DQ5" s="475"/>
      <c r="DR5" s="475"/>
      <c r="DS5" s="475"/>
      <c r="DT5" s="475"/>
      <c r="DU5" s="475"/>
      <c r="DV5" s="475"/>
      <c r="DW5" s="475"/>
      <c r="DX5" s="475"/>
      <c r="DY5" s="475"/>
      <c r="DZ5" s="475"/>
      <c r="EA5" s="475"/>
      <c r="EB5" s="475"/>
      <c r="EC5" s="475"/>
      <c r="ED5" s="475"/>
      <c r="EE5" s="475"/>
      <c r="EF5" s="475"/>
      <c r="EG5" s="475"/>
      <c r="EH5" s="475"/>
      <c r="EI5" s="475"/>
      <c r="EJ5" s="475"/>
      <c r="EK5" s="475"/>
      <c r="EL5" s="475"/>
      <c r="EM5" s="475"/>
      <c r="EN5" s="475"/>
      <c r="EO5" s="475"/>
      <c r="EP5" s="475"/>
      <c r="EQ5" s="475"/>
      <c r="ER5" s="475"/>
      <c r="ES5" s="475"/>
      <c r="ET5" s="475"/>
      <c r="EU5" s="475"/>
      <c r="EV5" s="475"/>
      <c r="EW5" s="475"/>
      <c r="EX5" s="475"/>
      <c r="EY5" s="475"/>
      <c r="EZ5" s="475"/>
      <c r="FA5" s="475"/>
      <c r="FB5" s="475"/>
      <c r="FC5" s="475"/>
      <c r="FD5" s="475"/>
      <c r="FE5" s="475"/>
    </row>
    <row r="6" spans="1:161" s="109" customFormat="1" ht="6" customHeight="1" x14ac:dyDescent="0.25"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  <c r="AI6" s="110"/>
      <c r="AJ6" s="110"/>
      <c r="AK6" s="110"/>
      <c r="AL6" s="110"/>
      <c r="AM6" s="110"/>
      <c r="AN6" s="110"/>
      <c r="AO6" s="110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  <c r="BA6" s="111"/>
      <c r="BB6" s="111"/>
      <c r="BC6" s="111"/>
      <c r="BD6" s="111"/>
      <c r="BE6" s="111"/>
      <c r="BF6" s="111"/>
      <c r="BG6" s="111"/>
      <c r="BH6" s="111"/>
      <c r="BI6" s="111"/>
      <c r="BJ6" s="111"/>
      <c r="BK6" s="111"/>
      <c r="BL6" s="111"/>
      <c r="BM6" s="111"/>
      <c r="BN6" s="111"/>
      <c r="BO6" s="111"/>
      <c r="BP6" s="111"/>
      <c r="BQ6" s="111"/>
      <c r="BR6" s="111"/>
      <c r="BS6" s="111"/>
      <c r="BT6" s="111"/>
      <c r="BU6" s="111"/>
      <c r="BV6" s="111"/>
      <c r="BW6" s="111"/>
      <c r="BX6" s="111"/>
      <c r="BY6" s="111"/>
      <c r="BZ6" s="111"/>
      <c r="CA6" s="111"/>
      <c r="CB6" s="111"/>
      <c r="CC6" s="111"/>
      <c r="CD6" s="111"/>
      <c r="CE6" s="111"/>
      <c r="CF6" s="111"/>
      <c r="CG6" s="111"/>
      <c r="CH6" s="111"/>
      <c r="CI6" s="111"/>
      <c r="CJ6" s="111"/>
      <c r="CK6" s="111"/>
      <c r="CL6" s="111"/>
      <c r="CM6" s="111"/>
      <c r="CN6" s="111"/>
      <c r="CO6" s="111"/>
      <c r="CP6" s="111"/>
      <c r="CQ6" s="111"/>
      <c r="CR6" s="111"/>
      <c r="CS6" s="111"/>
      <c r="CT6" s="111"/>
      <c r="CU6" s="111"/>
      <c r="CV6" s="111"/>
      <c r="CW6" s="111"/>
      <c r="CX6" s="111"/>
      <c r="CY6" s="111"/>
      <c r="CZ6" s="111"/>
      <c r="DA6" s="111"/>
      <c r="DB6" s="111"/>
      <c r="DC6" s="111"/>
      <c r="DD6" s="111"/>
      <c r="DE6" s="111"/>
      <c r="DF6" s="111"/>
      <c r="DG6" s="111"/>
      <c r="DH6" s="111"/>
      <c r="DI6" s="111"/>
      <c r="DJ6" s="111"/>
      <c r="DK6" s="111"/>
      <c r="DL6" s="111"/>
      <c r="DM6" s="111"/>
      <c r="DN6" s="111"/>
      <c r="DO6" s="111"/>
      <c r="DP6" s="111"/>
      <c r="DQ6" s="111"/>
      <c r="DR6" s="111"/>
      <c r="DS6" s="111"/>
      <c r="DT6" s="111"/>
      <c r="DU6" s="111"/>
      <c r="DV6" s="111"/>
      <c r="DW6" s="111"/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</row>
    <row r="7" spans="1:161" s="109" customFormat="1" ht="13.8" x14ac:dyDescent="0.25">
      <c r="A7" s="476" t="s">
        <v>249</v>
      </c>
      <c r="B7" s="476"/>
      <c r="C7" s="476"/>
      <c r="D7" s="476"/>
      <c r="E7" s="476"/>
      <c r="F7" s="476"/>
      <c r="G7" s="476"/>
      <c r="H7" s="476"/>
      <c r="I7" s="476"/>
      <c r="J7" s="476"/>
      <c r="K7" s="476"/>
      <c r="L7" s="476"/>
      <c r="M7" s="476"/>
      <c r="N7" s="476"/>
      <c r="O7" s="476"/>
      <c r="P7" s="476"/>
      <c r="Q7" s="476"/>
      <c r="R7" s="476"/>
      <c r="S7" s="476"/>
      <c r="T7" s="476"/>
      <c r="U7" s="476"/>
      <c r="V7" s="476"/>
      <c r="W7" s="476"/>
      <c r="X7" s="476"/>
      <c r="Y7" s="476"/>
      <c r="Z7" s="476"/>
      <c r="AA7" s="476"/>
      <c r="AB7" s="476"/>
      <c r="AC7" s="476"/>
      <c r="AD7" s="476"/>
      <c r="AE7" s="476"/>
      <c r="AF7" s="476"/>
      <c r="AG7" s="476"/>
      <c r="AH7" s="476"/>
      <c r="AI7" s="476"/>
      <c r="AJ7" s="476"/>
      <c r="AK7" s="476"/>
      <c r="AL7" s="476"/>
      <c r="AM7" s="476"/>
      <c r="AN7" s="476"/>
      <c r="AO7" s="476"/>
      <c r="AP7" s="477" t="s">
        <v>483</v>
      </c>
      <c r="AQ7" s="477"/>
      <c r="AR7" s="477"/>
      <c r="AS7" s="477"/>
      <c r="AT7" s="477"/>
      <c r="AU7" s="477"/>
      <c r="AV7" s="477"/>
      <c r="AW7" s="477"/>
      <c r="AX7" s="477"/>
      <c r="AY7" s="477"/>
      <c r="AZ7" s="477"/>
      <c r="BA7" s="477"/>
      <c r="BB7" s="477"/>
      <c r="BC7" s="477"/>
      <c r="BD7" s="477"/>
      <c r="BE7" s="477"/>
      <c r="BF7" s="477"/>
      <c r="BG7" s="477"/>
      <c r="BH7" s="477"/>
      <c r="BI7" s="477"/>
      <c r="BJ7" s="477"/>
      <c r="BK7" s="477"/>
      <c r="BL7" s="477"/>
      <c r="BM7" s="477"/>
      <c r="BN7" s="477"/>
      <c r="BO7" s="477"/>
      <c r="BP7" s="477"/>
      <c r="BQ7" s="477"/>
      <c r="BR7" s="477"/>
      <c r="BS7" s="477"/>
      <c r="BT7" s="477"/>
      <c r="BU7" s="477"/>
      <c r="BV7" s="477"/>
      <c r="BW7" s="477"/>
      <c r="BX7" s="477"/>
      <c r="BY7" s="477"/>
      <c r="BZ7" s="477"/>
      <c r="CA7" s="477"/>
      <c r="CB7" s="477"/>
      <c r="CC7" s="477"/>
      <c r="CD7" s="477"/>
      <c r="CE7" s="477"/>
      <c r="CF7" s="477"/>
      <c r="CG7" s="477"/>
      <c r="CH7" s="477"/>
      <c r="CI7" s="477"/>
      <c r="CJ7" s="477"/>
      <c r="CK7" s="477"/>
      <c r="CL7" s="477"/>
      <c r="CM7" s="477"/>
      <c r="CN7" s="477"/>
      <c r="CO7" s="477"/>
      <c r="CP7" s="477"/>
      <c r="CQ7" s="477"/>
      <c r="CR7" s="477"/>
      <c r="CS7" s="477"/>
      <c r="CT7" s="477"/>
      <c r="CU7" s="477"/>
      <c r="CV7" s="477"/>
      <c r="CW7" s="477"/>
      <c r="CX7" s="477"/>
      <c r="CY7" s="477"/>
      <c r="CZ7" s="477"/>
      <c r="DA7" s="477"/>
      <c r="DB7" s="477"/>
      <c r="DC7" s="477"/>
      <c r="DD7" s="477"/>
      <c r="DE7" s="477"/>
      <c r="DF7" s="477"/>
      <c r="DG7" s="477"/>
      <c r="DH7" s="477"/>
      <c r="DI7" s="477"/>
      <c r="DJ7" s="477"/>
      <c r="DK7" s="477"/>
      <c r="DL7" s="477"/>
      <c r="DM7" s="477"/>
      <c r="DN7" s="477"/>
      <c r="DO7" s="477"/>
      <c r="DP7" s="477"/>
      <c r="DQ7" s="477"/>
      <c r="DR7" s="477"/>
      <c r="DS7" s="477"/>
      <c r="DT7" s="477"/>
      <c r="DU7" s="477"/>
      <c r="DV7" s="477"/>
      <c r="DW7" s="477"/>
      <c r="DX7" s="477"/>
      <c r="DY7" s="477"/>
      <c r="DZ7" s="477"/>
      <c r="EA7" s="477"/>
      <c r="EB7" s="477"/>
      <c r="EC7" s="477"/>
      <c r="ED7" s="477"/>
      <c r="EE7" s="477"/>
      <c r="EF7" s="477"/>
      <c r="EG7" s="477"/>
      <c r="EH7" s="477"/>
      <c r="EI7" s="477"/>
      <c r="EJ7" s="477"/>
      <c r="EK7" s="477"/>
      <c r="EL7" s="477"/>
      <c r="EM7" s="477"/>
      <c r="EN7" s="477"/>
      <c r="EO7" s="477"/>
      <c r="EP7" s="477"/>
      <c r="EQ7" s="477"/>
      <c r="ER7" s="477"/>
      <c r="ES7" s="477"/>
      <c r="ET7" s="477"/>
      <c r="EU7" s="477"/>
      <c r="EV7" s="477"/>
      <c r="EW7" s="477"/>
      <c r="EX7" s="477"/>
      <c r="EY7" s="477"/>
      <c r="EZ7" s="477"/>
      <c r="FA7" s="477"/>
      <c r="FB7" s="477"/>
      <c r="FC7" s="477"/>
      <c r="FD7" s="477"/>
      <c r="FE7" s="477"/>
    </row>
    <row r="8" spans="1:161" ht="9.9" customHeight="1" x14ac:dyDescent="0.25"/>
    <row r="9" spans="1:161" s="107" customFormat="1" ht="13.8" x14ac:dyDescent="0.25">
      <c r="A9" s="474" t="s">
        <v>250</v>
      </c>
      <c r="B9" s="474"/>
      <c r="C9" s="474"/>
      <c r="D9" s="474"/>
      <c r="E9" s="474"/>
      <c r="F9" s="474"/>
      <c r="G9" s="474"/>
      <c r="H9" s="474"/>
      <c r="I9" s="474"/>
      <c r="J9" s="474"/>
      <c r="K9" s="474"/>
      <c r="L9" s="474"/>
      <c r="M9" s="474"/>
      <c r="N9" s="474"/>
      <c r="O9" s="474"/>
      <c r="P9" s="474"/>
      <c r="Q9" s="474"/>
      <c r="R9" s="474"/>
      <c r="S9" s="474"/>
      <c r="T9" s="474"/>
      <c r="U9" s="474"/>
      <c r="V9" s="474"/>
      <c r="W9" s="474"/>
      <c r="X9" s="474"/>
      <c r="Y9" s="474"/>
      <c r="Z9" s="474"/>
      <c r="AA9" s="474"/>
      <c r="AB9" s="474"/>
      <c r="AC9" s="474"/>
      <c r="AD9" s="474"/>
      <c r="AE9" s="474"/>
      <c r="AF9" s="474"/>
      <c r="AG9" s="474"/>
      <c r="AH9" s="474"/>
      <c r="AI9" s="474"/>
      <c r="AJ9" s="474"/>
      <c r="AK9" s="474"/>
      <c r="AL9" s="474"/>
      <c r="AM9" s="474"/>
      <c r="AN9" s="474"/>
      <c r="AO9" s="474"/>
      <c r="AP9" s="474"/>
      <c r="AQ9" s="474"/>
      <c r="AR9" s="474"/>
      <c r="AS9" s="474"/>
      <c r="AT9" s="474"/>
      <c r="AU9" s="474"/>
      <c r="AV9" s="474"/>
      <c r="AW9" s="474"/>
      <c r="AX9" s="474"/>
      <c r="AY9" s="474"/>
      <c r="AZ9" s="474"/>
      <c r="BA9" s="474"/>
      <c r="BB9" s="474"/>
      <c r="BC9" s="474"/>
      <c r="BD9" s="474"/>
      <c r="BE9" s="474"/>
      <c r="BF9" s="474"/>
      <c r="BG9" s="474"/>
      <c r="BH9" s="474"/>
      <c r="BI9" s="474"/>
      <c r="BJ9" s="474"/>
      <c r="BK9" s="474"/>
      <c r="BL9" s="474"/>
      <c r="BM9" s="474"/>
      <c r="BN9" s="474"/>
      <c r="BO9" s="474"/>
      <c r="BP9" s="474"/>
      <c r="BQ9" s="474"/>
      <c r="BR9" s="474"/>
      <c r="BS9" s="474"/>
      <c r="BT9" s="474"/>
      <c r="BU9" s="474"/>
      <c r="BV9" s="474"/>
      <c r="BW9" s="474"/>
      <c r="BX9" s="474"/>
      <c r="BY9" s="474"/>
      <c r="BZ9" s="474"/>
      <c r="CA9" s="474"/>
      <c r="CB9" s="474"/>
      <c r="CC9" s="474"/>
      <c r="CD9" s="474"/>
      <c r="CE9" s="474"/>
      <c r="CF9" s="474"/>
      <c r="CG9" s="474"/>
      <c r="CH9" s="474"/>
      <c r="CI9" s="474"/>
      <c r="CJ9" s="474"/>
      <c r="CK9" s="474"/>
      <c r="CL9" s="474"/>
      <c r="CM9" s="474"/>
      <c r="CN9" s="474"/>
      <c r="CO9" s="474"/>
      <c r="CP9" s="474"/>
      <c r="CQ9" s="474"/>
      <c r="CR9" s="474"/>
      <c r="CS9" s="474"/>
      <c r="CT9" s="474"/>
      <c r="CU9" s="474"/>
      <c r="CV9" s="474"/>
      <c r="CW9" s="474"/>
      <c r="CX9" s="474"/>
      <c r="CY9" s="474"/>
      <c r="CZ9" s="474"/>
      <c r="DA9" s="474"/>
      <c r="DB9" s="474"/>
      <c r="DC9" s="474"/>
      <c r="DD9" s="474"/>
      <c r="DE9" s="474"/>
      <c r="DF9" s="474"/>
      <c r="DG9" s="474"/>
      <c r="DH9" s="474"/>
      <c r="DI9" s="474"/>
      <c r="DJ9" s="474"/>
      <c r="DK9" s="474"/>
      <c r="DL9" s="474"/>
      <c r="DM9" s="474"/>
      <c r="DN9" s="474"/>
      <c r="DO9" s="474"/>
      <c r="DP9" s="474"/>
      <c r="DQ9" s="474"/>
      <c r="DR9" s="474"/>
      <c r="DS9" s="474"/>
      <c r="DT9" s="474"/>
      <c r="DU9" s="474"/>
      <c r="DV9" s="474"/>
      <c r="DW9" s="474"/>
      <c r="DX9" s="474"/>
      <c r="DY9" s="474"/>
      <c r="DZ9" s="474"/>
      <c r="EA9" s="474"/>
      <c r="EB9" s="474"/>
      <c r="EC9" s="474"/>
      <c r="ED9" s="474"/>
      <c r="EE9" s="474"/>
      <c r="EF9" s="474"/>
      <c r="EG9" s="474"/>
      <c r="EH9" s="474"/>
      <c r="EI9" s="474"/>
      <c r="EJ9" s="474"/>
      <c r="EK9" s="474"/>
      <c r="EL9" s="474"/>
      <c r="EM9" s="474"/>
      <c r="EN9" s="474"/>
      <c r="EO9" s="474"/>
      <c r="EP9" s="474"/>
      <c r="EQ9" s="474"/>
      <c r="ER9" s="474"/>
      <c r="ES9" s="474"/>
      <c r="ET9" s="474"/>
      <c r="EU9" s="474"/>
      <c r="EV9" s="474"/>
      <c r="EW9" s="474"/>
      <c r="EX9" s="474"/>
      <c r="EY9" s="474"/>
      <c r="EZ9" s="474"/>
      <c r="FA9" s="474"/>
      <c r="FB9" s="474"/>
      <c r="FC9" s="474"/>
      <c r="FD9" s="474"/>
      <c r="FE9" s="474"/>
    </row>
    <row r="10" spans="1:161" ht="10.5" customHeight="1" x14ac:dyDescent="0.25"/>
    <row r="11" spans="1:161" s="112" customFormat="1" ht="13.65" customHeight="1" x14ac:dyDescent="0.3">
      <c r="A11" s="478" t="s">
        <v>251</v>
      </c>
      <c r="B11" s="479"/>
      <c r="C11" s="479"/>
      <c r="D11" s="479"/>
      <c r="E11" s="479"/>
      <c r="F11" s="480"/>
      <c r="G11" s="478" t="s">
        <v>252</v>
      </c>
      <c r="H11" s="479"/>
      <c r="I11" s="479"/>
      <c r="J11" s="479"/>
      <c r="K11" s="479"/>
      <c r="L11" s="479"/>
      <c r="M11" s="479"/>
      <c r="N11" s="479"/>
      <c r="O11" s="479"/>
      <c r="P11" s="479"/>
      <c r="Q11" s="479"/>
      <c r="R11" s="479"/>
      <c r="S11" s="479"/>
      <c r="T11" s="479"/>
      <c r="U11" s="479"/>
      <c r="V11" s="479"/>
      <c r="W11" s="479"/>
      <c r="X11" s="480"/>
      <c r="Y11" s="478" t="s">
        <v>253</v>
      </c>
      <c r="Z11" s="479"/>
      <c r="AA11" s="479"/>
      <c r="AB11" s="479"/>
      <c r="AC11" s="479"/>
      <c r="AD11" s="479"/>
      <c r="AE11" s="479"/>
      <c r="AF11" s="479"/>
      <c r="AG11" s="479"/>
      <c r="AH11" s="479"/>
      <c r="AI11" s="479"/>
      <c r="AJ11" s="479"/>
      <c r="AK11" s="479"/>
      <c r="AL11" s="479"/>
      <c r="AM11" s="479"/>
      <c r="AN11" s="480"/>
      <c r="AO11" s="487" t="s">
        <v>254</v>
      </c>
      <c r="AP11" s="488"/>
      <c r="AQ11" s="488"/>
      <c r="AR11" s="488"/>
      <c r="AS11" s="488"/>
      <c r="AT11" s="488"/>
      <c r="AU11" s="488"/>
      <c r="AV11" s="488"/>
      <c r="AW11" s="488"/>
      <c r="AX11" s="488"/>
      <c r="AY11" s="488"/>
      <c r="AZ11" s="488"/>
      <c r="BA11" s="488"/>
      <c r="BB11" s="488"/>
      <c r="BC11" s="488"/>
      <c r="BD11" s="488"/>
      <c r="BE11" s="488"/>
      <c r="BF11" s="488"/>
      <c r="BG11" s="488"/>
      <c r="BH11" s="488"/>
      <c r="BI11" s="488"/>
      <c r="BJ11" s="488"/>
      <c r="BK11" s="488"/>
      <c r="BL11" s="488"/>
      <c r="BM11" s="488"/>
      <c r="BN11" s="488"/>
      <c r="BO11" s="488"/>
      <c r="BP11" s="488"/>
      <c r="BQ11" s="488"/>
      <c r="BR11" s="488"/>
      <c r="BS11" s="488"/>
      <c r="BT11" s="488"/>
      <c r="BU11" s="488"/>
      <c r="BV11" s="488"/>
      <c r="BW11" s="488"/>
      <c r="BX11" s="488"/>
      <c r="BY11" s="488"/>
      <c r="BZ11" s="488"/>
      <c r="CA11" s="488"/>
      <c r="CB11" s="488"/>
      <c r="CC11" s="488"/>
      <c r="CD11" s="488"/>
      <c r="CE11" s="488"/>
      <c r="CF11" s="488"/>
      <c r="CG11" s="488"/>
      <c r="CH11" s="488"/>
      <c r="CI11" s="488"/>
      <c r="CJ11" s="488"/>
      <c r="CK11" s="488"/>
      <c r="CL11" s="488"/>
      <c r="CM11" s="488"/>
      <c r="CN11" s="488"/>
      <c r="CO11" s="488"/>
      <c r="CP11" s="488"/>
      <c r="CQ11" s="488"/>
      <c r="CR11" s="488"/>
      <c r="CS11" s="488"/>
      <c r="CT11" s="488"/>
      <c r="CU11" s="488"/>
      <c r="CV11" s="488"/>
      <c r="CW11" s="488"/>
      <c r="CX11" s="488"/>
      <c r="CY11" s="488"/>
      <c r="CZ11" s="488"/>
      <c r="DA11" s="488"/>
      <c r="DB11" s="488"/>
      <c r="DC11" s="488"/>
      <c r="DD11" s="488"/>
      <c r="DE11" s="488"/>
      <c r="DF11" s="488"/>
      <c r="DG11" s="488"/>
      <c r="DH11" s="489"/>
      <c r="DI11" s="478" t="s">
        <v>255</v>
      </c>
      <c r="DJ11" s="479"/>
      <c r="DK11" s="479"/>
      <c r="DL11" s="479"/>
      <c r="DM11" s="479"/>
      <c r="DN11" s="479"/>
      <c r="DO11" s="479"/>
      <c r="DP11" s="479"/>
      <c r="DQ11" s="479"/>
      <c r="DR11" s="479"/>
      <c r="DS11" s="479"/>
      <c r="DT11" s="479"/>
      <c r="DU11" s="479"/>
      <c r="DV11" s="479"/>
      <c r="DW11" s="479"/>
      <c r="DX11" s="480"/>
      <c r="DY11" s="478" t="s">
        <v>256</v>
      </c>
      <c r="DZ11" s="479"/>
      <c r="EA11" s="479"/>
      <c r="EB11" s="479"/>
      <c r="EC11" s="479"/>
      <c r="ED11" s="479"/>
      <c r="EE11" s="479"/>
      <c r="EF11" s="479"/>
      <c r="EG11" s="479"/>
      <c r="EH11" s="479"/>
      <c r="EI11" s="479"/>
      <c r="EJ11" s="479"/>
      <c r="EK11" s="479"/>
      <c r="EL11" s="479"/>
      <c r="EM11" s="479"/>
      <c r="EN11" s="480"/>
      <c r="EO11" s="478" t="s">
        <v>257</v>
      </c>
      <c r="EP11" s="479"/>
      <c r="EQ11" s="479"/>
      <c r="ER11" s="479"/>
      <c r="ES11" s="479"/>
      <c r="ET11" s="479"/>
      <c r="EU11" s="479"/>
      <c r="EV11" s="479"/>
      <c r="EW11" s="479"/>
      <c r="EX11" s="479"/>
      <c r="EY11" s="479"/>
      <c r="EZ11" s="479"/>
      <c r="FA11" s="479"/>
      <c r="FB11" s="479"/>
      <c r="FC11" s="479"/>
      <c r="FD11" s="479"/>
      <c r="FE11" s="480"/>
    </row>
    <row r="12" spans="1:161" s="112" customFormat="1" ht="13.65" customHeight="1" x14ac:dyDescent="0.3">
      <c r="A12" s="481"/>
      <c r="B12" s="482"/>
      <c r="C12" s="482"/>
      <c r="D12" s="482"/>
      <c r="E12" s="482"/>
      <c r="F12" s="483"/>
      <c r="G12" s="481"/>
      <c r="H12" s="482"/>
      <c r="I12" s="482"/>
      <c r="J12" s="482"/>
      <c r="K12" s="482"/>
      <c r="L12" s="482"/>
      <c r="M12" s="482"/>
      <c r="N12" s="482"/>
      <c r="O12" s="482"/>
      <c r="P12" s="482"/>
      <c r="Q12" s="482"/>
      <c r="R12" s="482"/>
      <c r="S12" s="482"/>
      <c r="T12" s="482"/>
      <c r="U12" s="482"/>
      <c r="V12" s="482"/>
      <c r="W12" s="482"/>
      <c r="X12" s="483"/>
      <c r="Y12" s="481"/>
      <c r="Z12" s="482"/>
      <c r="AA12" s="482"/>
      <c r="AB12" s="482"/>
      <c r="AC12" s="482"/>
      <c r="AD12" s="482"/>
      <c r="AE12" s="482"/>
      <c r="AF12" s="482"/>
      <c r="AG12" s="482"/>
      <c r="AH12" s="482"/>
      <c r="AI12" s="482"/>
      <c r="AJ12" s="482"/>
      <c r="AK12" s="482"/>
      <c r="AL12" s="482"/>
      <c r="AM12" s="482"/>
      <c r="AN12" s="483"/>
      <c r="AO12" s="478" t="s">
        <v>3</v>
      </c>
      <c r="AP12" s="479"/>
      <c r="AQ12" s="479"/>
      <c r="AR12" s="479"/>
      <c r="AS12" s="479"/>
      <c r="AT12" s="479"/>
      <c r="AU12" s="479"/>
      <c r="AV12" s="479"/>
      <c r="AW12" s="479"/>
      <c r="AX12" s="479"/>
      <c r="AY12" s="479"/>
      <c r="AZ12" s="479"/>
      <c r="BA12" s="479"/>
      <c r="BB12" s="479"/>
      <c r="BC12" s="479"/>
      <c r="BD12" s="479"/>
      <c r="BE12" s="480"/>
      <c r="BF12" s="487" t="s">
        <v>4</v>
      </c>
      <c r="BG12" s="488"/>
      <c r="BH12" s="488"/>
      <c r="BI12" s="488"/>
      <c r="BJ12" s="488"/>
      <c r="BK12" s="488"/>
      <c r="BL12" s="488"/>
      <c r="BM12" s="488"/>
      <c r="BN12" s="488"/>
      <c r="BO12" s="488"/>
      <c r="BP12" s="488"/>
      <c r="BQ12" s="488"/>
      <c r="BR12" s="488"/>
      <c r="BS12" s="488"/>
      <c r="BT12" s="488"/>
      <c r="BU12" s="488"/>
      <c r="BV12" s="488"/>
      <c r="BW12" s="488"/>
      <c r="BX12" s="488"/>
      <c r="BY12" s="488"/>
      <c r="BZ12" s="488"/>
      <c r="CA12" s="488"/>
      <c r="CB12" s="488"/>
      <c r="CC12" s="488"/>
      <c r="CD12" s="488"/>
      <c r="CE12" s="488"/>
      <c r="CF12" s="488"/>
      <c r="CG12" s="488"/>
      <c r="CH12" s="488"/>
      <c r="CI12" s="488"/>
      <c r="CJ12" s="488"/>
      <c r="CK12" s="488"/>
      <c r="CL12" s="488"/>
      <c r="CM12" s="488"/>
      <c r="CN12" s="488"/>
      <c r="CO12" s="488"/>
      <c r="CP12" s="488"/>
      <c r="CQ12" s="488"/>
      <c r="CR12" s="488"/>
      <c r="CS12" s="488"/>
      <c r="CT12" s="488"/>
      <c r="CU12" s="488"/>
      <c r="CV12" s="488"/>
      <c r="CW12" s="488"/>
      <c r="CX12" s="488"/>
      <c r="CY12" s="488"/>
      <c r="CZ12" s="488"/>
      <c r="DA12" s="488"/>
      <c r="DB12" s="488"/>
      <c r="DC12" s="488"/>
      <c r="DD12" s="488"/>
      <c r="DE12" s="488"/>
      <c r="DF12" s="488"/>
      <c r="DG12" s="488"/>
      <c r="DH12" s="489"/>
      <c r="DI12" s="481"/>
      <c r="DJ12" s="482"/>
      <c r="DK12" s="482"/>
      <c r="DL12" s="482"/>
      <c r="DM12" s="482"/>
      <c r="DN12" s="482"/>
      <c r="DO12" s="482"/>
      <c r="DP12" s="482"/>
      <c r="DQ12" s="482"/>
      <c r="DR12" s="482"/>
      <c r="DS12" s="482"/>
      <c r="DT12" s="482"/>
      <c r="DU12" s="482"/>
      <c r="DV12" s="482"/>
      <c r="DW12" s="482"/>
      <c r="DX12" s="483"/>
      <c r="DY12" s="481"/>
      <c r="DZ12" s="482"/>
      <c r="EA12" s="482"/>
      <c r="EB12" s="482"/>
      <c r="EC12" s="482"/>
      <c r="ED12" s="482"/>
      <c r="EE12" s="482"/>
      <c r="EF12" s="482"/>
      <c r="EG12" s="482"/>
      <c r="EH12" s="482"/>
      <c r="EI12" s="482"/>
      <c r="EJ12" s="482"/>
      <c r="EK12" s="482"/>
      <c r="EL12" s="482"/>
      <c r="EM12" s="482"/>
      <c r="EN12" s="483"/>
      <c r="EO12" s="481"/>
      <c r="EP12" s="482"/>
      <c r="EQ12" s="482"/>
      <c r="ER12" s="482"/>
      <c r="ES12" s="482"/>
      <c r="ET12" s="482"/>
      <c r="EU12" s="482"/>
      <c r="EV12" s="482"/>
      <c r="EW12" s="482"/>
      <c r="EX12" s="482"/>
      <c r="EY12" s="482"/>
      <c r="EZ12" s="482"/>
      <c r="FA12" s="482"/>
      <c r="FB12" s="482"/>
      <c r="FC12" s="482"/>
      <c r="FD12" s="482"/>
      <c r="FE12" s="483"/>
    </row>
    <row r="13" spans="1:161" s="112" customFormat="1" ht="39.75" customHeight="1" x14ac:dyDescent="0.3">
      <c r="A13" s="484"/>
      <c r="B13" s="485"/>
      <c r="C13" s="485"/>
      <c r="D13" s="485"/>
      <c r="E13" s="485"/>
      <c r="F13" s="486"/>
      <c r="G13" s="484"/>
      <c r="H13" s="485"/>
      <c r="I13" s="485"/>
      <c r="J13" s="485"/>
      <c r="K13" s="485"/>
      <c r="L13" s="485"/>
      <c r="M13" s="485"/>
      <c r="N13" s="485"/>
      <c r="O13" s="485"/>
      <c r="P13" s="485"/>
      <c r="Q13" s="485"/>
      <c r="R13" s="485"/>
      <c r="S13" s="485"/>
      <c r="T13" s="485"/>
      <c r="U13" s="485"/>
      <c r="V13" s="485"/>
      <c r="W13" s="485"/>
      <c r="X13" s="486"/>
      <c r="Y13" s="484"/>
      <c r="Z13" s="485"/>
      <c r="AA13" s="485"/>
      <c r="AB13" s="485"/>
      <c r="AC13" s="485"/>
      <c r="AD13" s="485"/>
      <c r="AE13" s="485"/>
      <c r="AF13" s="485"/>
      <c r="AG13" s="485"/>
      <c r="AH13" s="485"/>
      <c r="AI13" s="485"/>
      <c r="AJ13" s="485"/>
      <c r="AK13" s="485"/>
      <c r="AL13" s="485"/>
      <c r="AM13" s="485"/>
      <c r="AN13" s="486"/>
      <c r="AO13" s="484"/>
      <c r="AP13" s="485"/>
      <c r="AQ13" s="485"/>
      <c r="AR13" s="485"/>
      <c r="AS13" s="485"/>
      <c r="AT13" s="485"/>
      <c r="AU13" s="485"/>
      <c r="AV13" s="485"/>
      <c r="AW13" s="485"/>
      <c r="AX13" s="485"/>
      <c r="AY13" s="485"/>
      <c r="AZ13" s="485"/>
      <c r="BA13" s="485"/>
      <c r="BB13" s="485"/>
      <c r="BC13" s="485"/>
      <c r="BD13" s="485"/>
      <c r="BE13" s="486"/>
      <c r="BF13" s="490" t="s">
        <v>258</v>
      </c>
      <c r="BG13" s="490"/>
      <c r="BH13" s="490"/>
      <c r="BI13" s="490"/>
      <c r="BJ13" s="490"/>
      <c r="BK13" s="490"/>
      <c r="BL13" s="490"/>
      <c r="BM13" s="490"/>
      <c r="BN13" s="490"/>
      <c r="BO13" s="490"/>
      <c r="BP13" s="490"/>
      <c r="BQ13" s="490"/>
      <c r="BR13" s="490"/>
      <c r="BS13" s="490"/>
      <c r="BT13" s="490"/>
      <c r="BU13" s="490"/>
      <c r="BV13" s="490"/>
      <c r="BW13" s="490"/>
      <c r="BX13" s="490" t="s">
        <v>259</v>
      </c>
      <c r="BY13" s="490"/>
      <c r="BZ13" s="490"/>
      <c r="CA13" s="490"/>
      <c r="CB13" s="490"/>
      <c r="CC13" s="490"/>
      <c r="CD13" s="490"/>
      <c r="CE13" s="490"/>
      <c r="CF13" s="490"/>
      <c r="CG13" s="490"/>
      <c r="CH13" s="490"/>
      <c r="CI13" s="490"/>
      <c r="CJ13" s="490"/>
      <c r="CK13" s="490"/>
      <c r="CL13" s="490"/>
      <c r="CM13" s="490"/>
      <c r="CN13" s="490"/>
      <c r="CO13" s="490"/>
      <c r="CP13" s="490"/>
      <c r="CQ13" s="490" t="s">
        <v>260</v>
      </c>
      <c r="CR13" s="490"/>
      <c r="CS13" s="490"/>
      <c r="CT13" s="490"/>
      <c r="CU13" s="490"/>
      <c r="CV13" s="490"/>
      <c r="CW13" s="490"/>
      <c r="CX13" s="490"/>
      <c r="CY13" s="490"/>
      <c r="CZ13" s="490"/>
      <c r="DA13" s="490"/>
      <c r="DB13" s="490"/>
      <c r="DC13" s="490"/>
      <c r="DD13" s="490"/>
      <c r="DE13" s="490"/>
      <c r="DF13" s="490"/>
      <c r="DG13" s="490"/>
      <c r="DH13" s="490"/>
      <c r="DI13" s="484"/>
      <c r="DJ13" s="485"/>
      <c r="DK13" s="485"/>
      <c r="DL13" s="485"/>
      <c r="DM13" s="485"/>
      <c r="DN13" s="485"/>
      <c r="DO13" s="485"/>
      <c r="DP13" s="485"/>
      <c r="DQ13" s="485"/>
      <c r="DR13" s="485"/>
      <c r="DS13" s="485"/>
      <c r="DT13" s="485"/>
      <c r="DU13" s="485"/>
      <c r="DV13" s="485"/>
      <c r="DW13" s="485"/>
      <c r="DX13" s="486"/>
      <c r="DY13" s="484"/>
      <c r="DZ13" s="485"/>
      <c r="EA13" s="485"/>
      <c r="EB13" s="485"/>
      <c r="EC13" s="485"/>
      <c r="ED13" s="485"/>
      <c r="EE13" s="485"/>
      <c r="EF13" s="485"/>
      <c r="EG13" s="485"/>
      <c r="EH13" s="485"/>
      <c r="EI13" s="485"/>
      <c r="EJ13" s="485"/>
      <c r="EK13" s="485"/>
      <c r="EL13" s="485"/>
      <c r="EM13" s="485"/>
      <c r="EN13" s="486"/>
      <c r="EO13" s="484"/>
      <c r="EP13" s="485"/>
      <c r="EQ13" s="485"/>
      <c r="ER13" s="485"/>
      <c r="ES13" s="485"/>
      <c r="ET13" s="485"/>
      <c r="EU13" s="485"/>
      <c r="EV13" s="485"/>
      <c r="EW13" s="485"/>
      <c r="EX13" s="485"/>
      <c r="EY13" s="485"/>
      <c r="EZ13" s="485"/>
      <c r="FA13" s="485"/>
      <c r="FB13" s="485"/>
      <c r="FC13" s="485"/>
      <c r="FD13" s="485"/>
      <c r="FE13" s="486"/>
    </row>
    <row r="14" spans="1:161" s="113" customFormat="1" x14ac:dyDescent="0.3">
      <c r="A14" s="491">
        <v>1</v>
      </c>
      <c r="B14" s="491"/>
      <c r="C14" s="491"/>
      <c r="D14" s="491"/>
      <c r="E14" s="491"/>
      <c r="F14" s="491"/>
      <c r="G14" s="491">
        <v>2</v>
      </c>
      <c r="H14" s="491"/>
      <c r="I14" s="491"/>
      <c r="J14" s="491"/>
      <c r="K14" s="491"/>
      <c r="L14" s="491"/>
      <c r="M14" s="491"/>
      <c r="N14" s="491"/>
      <c r="O14" s="491"/>
      <c r="P14" s="491"/>
      <c r="Q14" s="491"/>
      <c r="R14" s="491"/>
      <c r="S14" s="491"/>
      <c r="T14" s="491"/>
      <c r="U14" s="491"/>
      <c r="V14" s="491"/>
      <c r="W14" s="491"/>
      <c r="X14" s="491"/>
      <c r="Y14" s="491">
        <v>3</v>
      </c>
      <c r="Z14" s="491"/>
      <c r="AA14" s="491"/>
      <c r="AB14" s="491"/>
      <c r="AC14" s="491"/>
      <c r="AD14" s="491"/>
      <c r="AE14" s="491"/>
      <c r="AF14" s="491"/>
      <c r="AG14" s="491"/>
      <c r="AH14" s="491"/>
      <c r="AI14" s="491"/>
      <c r="AJ14" s="491"/>
      <c r="AK14" s="491"/>
      <c r="AL14" s="491"/>
      <c r="AM14" s="491"/>
      <c r="AN14" s="491"/>
      <c r="AO14" s="491">
        <v>4</v>
      </c>
      <c r="AP14" s="491"/>
      <c r="AQ14" s="491"/>
      <c r="AR14" s="491"/>
      <c r="AS14" s="491"/>
      <c r="AT14" s="491"/>
      <c r="AU14" s="491"/>
      <c r="AV14" s="491"/>
      <c r="AW14" s="491"/>
      <c r="AX14" s="491"/>
      <c r="AY14" s="491"/>
      <c r="AZ14" s="491"/>
      <c r="BA14" s="491"/>
      <c r="BB14" s="491"/>
      <c r="BC14" s="491"/>
      <c r="BD14" s="491"/>
      <c r="BE14" s="491"/>
      <c r="BF14" s="491">
        <v>5</v>
      </c>
      <c r="BG14" s="491"/>
      <c r="BH14" s="491"/>
      <c r="BI14" s="491"/>
      <c r="BJ14" s="491"/>
      <c r="BK14" s="491"/>
      <c r="BL14" s="491"/>
      <c r="BM14" s="491"/>
      <c r="BN14" s="491"/>
      <c r="BO14" s="491"/>
      <c r="BP14" s="491"/>
      <c r="BQ14" s="491"/>
      <c r="BR14" s="491"/>
      <c r="BS14" s="491"/>
      <c r="BT14" s="491"/>
      <c r="BU14" s="491"/>
      <c r="BV14" s="491"/>
      <c r="BW14" s="491"/>
      <c r="BX14" s="491">
        <v>6</v>
      </c>
      <c r="BY14" s="491"/>
      <c r="BZ14" s="491"/>
      <c r="CA14" s="491"/>
      <c r="CB14" s="491"/>
      <c r="CC14" s="491"/>
      <c r="CD14" s="491"/>
      <c r="CE14" s="491"/>
      <c r="CF14" s="491"/>
      <c r="CG14" s="491"/>
      <c r="CH14" s="491"/>
      <c r="CI14" s="491"/>
      <c r="CJ14" s="491"/>
      <c r="CK14" s="491"/>
      <c r="CL14" s="491"/>
      <c r="CM14" s="491"/>
      <c r="CN14" s="491"/>
      <c r="CO14" s="491"/>
      <c r="CP14" s="491"/>
      <c r="CQ14" s="491">
        <v>7</v>
      </c>
      <c r="CR14" s="491"/>
      <c r="CS14" s="491"/>
      <c r="CT14" s="491"/>
      <c r="CU14" s="491"/>
      <c r="CV14" s="491"/>
      <c r="CW14" s="491"/>
      <c r="CX14" s="491"/>
      <c r="CY14" s="491"/>
      <c r="CZ14" s="491"/>
      <c r="DA14" s="491"/>
      <c r="DB14" s="491"/>
      <c r="DC14" s="491"/>
      <c r="DD14" s="491"/>
      <c r="DE14" s="491"/>
      <c r="DF14" s="491"/>
      <c r="DG14" s="491"/>
      <c r="DH14" s="491"/>
      <c r="DI14" s="491">
        <v>8</v>
      </c>
      <c r="DJ14" s="491"/>
      <c r="DK14" s="491"/>
      <c r="DL14" s="491"/>
      <c r="DM14" s="491"/>
      <c r="DN14" s="491"/>
      <c r="DO14" s="491"/>
      <c r="DP14" s="491"/>
      <c r="DQ14" s="491"/>
      <c r="DR14" s="491"/>
      <c r="DS14" s="491"/>
      <c r="DT14" s="491"/>
      <c r="DU14" s="491"/>
      <c r="DV14" s="491"/>
      <c r="DW14" s="491"/>
      <c r="DX14" s="491"/>
      <c r="DY14" s="491">
        <v>9</v>
      </c>
      <c r="DZ14" s="491"/>
      <c r="EA14" s="491"/>
      <c r="EB14" s="491"/>
      <c r="EC14" s="491"/>
      <c r="ED14" s="491"/>
      <c r="EE14" s="491"/>
      <c r="EF14" s="491"/>
      <c r="EG14" s="491"/>
      <c r="EH14" s="491"/>
      <c r="EI14" s="491"/>
      <c r="EJ14" s="491"/>
      <c r="EK14" s="491"/>
      <c r="EL14" s="491"/>
      <c r="EM14" s="491"/>
      <c r="EN14" s="491"/>
      <c r="EO14" s="491">
        <v>10</v>
      </c>
      <c r="EP14" s="491"/>
      <c r="EQ14" s="491"/>
      <c r="ER14" s="491"/>
      <c r="ES14" s="491"/>
      <c r="ET14" s="491"/>
      <c r="EU14" s="491"/>
      <c r="EV14" s="491"/>
      <c r="EW14" s="491"/>
      <c r="EX14" s="491"/>
      <c r="EY14" s="491"/>
      <c r="EZ14" s="491"/>
      <c r="FA14" s="491"/>
      <c r="FB14" s="491"/>
      <c r="FC14" s="491"/>
      <c r="FD14" s="491"/>
      <c r="FE14" s="491"/>
    </row>
    <row r="15" spans="1:161" s="113" customFormat="1" ht="13.2" customHeight="1" x14ac:dyDescent="0.3">
      <c r="A15" s="526" t="s">
        <v>377</v>
      </c>
      <c r="B15" s="527"/>
      <c r="C15" s="527"/>
      <c r="D15" s="527"/>
      <c r="E15" s="527"/>
      <c r="F15" s="528"/>
      <c r="G15" s="517" t="s">
        <v>613</v>
      </c>
      <c r="H15" s="518"/>
      <c r="I15" s="518"/>
      <c r="J15" s="518"/>
      <c r="K15" s="518"/>
      <c r="L15" s="518"/>
      <c r="M15" s="518"/>
      <c r="N15" s="518"/>
      <c r="O15" s="518"/>
      <c r="P15" s="518"/>
      <c r="Q15" s="518"/>
      <c r="R15" s="518"/>
      <c r="S15" s="518"/>
      <c r="T15" s="518"/>
      <c r="U15" s="518"/>
      <c r="V15" s="518"/>
      <c r="W15" s="518"/>
      <c r="X15" s="519"/>
      <c r="Y15" s="471">
        <v>1.8</v>
      </c>
      <c r="Z15" s="471"/>
      <c r="AA15" s="471"/>
      <c r="AB15" s="471"/>
      <c r="AC15" s="471"/>
      <c r="AD15" s="471"/>
      <c r="AE15" s="471"/>
      <c r="AF15" s="471"/>
      <c r="AG15" s="471"/>
      <c r="AH15" s="471"/>
      <c r="AI15" s="471"/>
      <c r="AJ15" s="471"/>
      <c r="AK15" s="471"/>
      <c r="AL15" s="471"/>
      <c r="AM15" s="471"/>
      <c r="AN15" s="471"/>
      <c r="AO15" s="472">
        <f>BF15+BX15+CQ15</f>
        <v>43181.275500000003</v>
      </c>
      <c r="AP15" s="472"/>
      <c r="AQ15" s="472"/>
      <c r="AR15" s="472"/>
      <c r="AS15" s="472"/>
      <c r="AT15" s="472"/>
      <c r="AU15" s="472"/>
      <c r="AV15" s="472"/>
      <c r="AW15" s="472"/>
      <c r="AX15" s="472"/>
      <c r="AY15" s="472"/>
      <c r="AZ15" s="472"/>
      <c r="BA15" s="472"/>
      <c r="BB15" s="472"/>
      <c r="BC15" s="472"/>
      <c r="BD15" s="472"/>
      <c r="BE15" s="472"/>
      <c r="BF15" s="514">
        <v>16544.55</v>
      </c>
      <c r="BG15" s="515"/>
      <c r="BH15" s="515"/>
      <c r="BI15" s="515"/>
      <c r="BJ15" s="515"/>
      <c r="BK15" s="515"/>
      <c r="BL15" s="515"/>
      <c r="BM15" s="515"/>
      <c r="BN15" s="515"/>
      <c r="BO15" s="515"/>
      <c r="BP15" s="515"/>
      <c r="BQ15" s="515"/>
      <c r="BR15" s="515"/>
      <c r="BS15" s="515"/>
      <c r="BT15" s="515"/>
      <c r="BU15" s="515"/>
      <c r="BV15" s="515"/>
      <c r="BW15" s="516"/>
      <c r="BX15" s="472">
        <f>(BF15+CQ15)*0.8</f>
        <v>19191.678</v>
      </c>
      <c r="BY15" s="472"/>
      <c r="BZ15" s="472"/>
      <c r="CA15" s="472"/>
      <c r="CB15" s="472"/>
      <c r="CC15" s="472"/>
      <c r="CD15" s="472"/>
      <c r="CE15" s="472"/>
      <c r="CF15" s="472"/>
      <c r="CG15" s="472"/>
      <c r="CH15" s="472"/>
      <c r="CI15" s="472"/>
      <c r="CJ15" s="472"/>
      <c r="CK15" s="472"/>
      <c r="CL15" s="472"/>
      <c r="CM15" s="472"/>
      <c r="CN15" s="472"/>
      <c r="CO15" s="472"/>
      <c r="CP15" s="472"/>
      <c r="CQ15" s="472">
        <f>BF15*DI15/100</f>
        <v>7445.0474999999997</v>
      </c>
      <c r="CR15" s="472"/>
      <c r="CS15" s="472"/>
      <c r="CT15" s="472"/>
      <c r="CU15" s="472"/>
      <c r="CV15" s="472"/>
      <c r="CW15" s="472"/>
      <c r="CX15" s="472"/>
      <c r="CY15" s="472"/>
      <c r="CZ15" s="472"/>
      <c r="DA15" s="472"/>
      <c r="DB15" s="472"/>
      <c r="DC15" s="472"/>
      <c r="DD15" s="472"/>
      <c r="DE15" s="472"/>
      <c r="DF15" s="472"/>
      <c r="DG15" s="472"/>
      <c r="DH15" s="472"/>
      <c r="DI15" s="472">
        <v>45</v>
      </c>
      <c r="DJ15" s="472"/>
      <c r="DK15" s="472"/>
      <c r="DL15" s="472"/>
      <c r="DM15" s="472"/>
      <c r="DN15" s="472"/>
      <c r="DO15" s="472"/>
      <c r="DP15" s="472"/>
      <c r="DQ15" s="472"/>
      <c r="DR15" s="472"/>
      <c r="DS15" s="472"/>
      <c r="DT15" s="472"/>
      <c r="DU15" s="472"/>
      <c r="DV15" s="472"/>
      <c r="DW15" s="472"/>
      <c r="DX15" s="472"/>
      <c r="DY15" s="472">
        <f>(BF15+CQ15)*0.5</f>
        <v>11994.79875</v>
      </c>
      <c r="DZ15" s="472"/>
      <c r="EA15" s="472"/>
      <c r="EB15" s="472"/>
      <c r="EC15" s="472"/>
      <c r="ED15" s="472"/>
      <c r="EE15" s="472"/>
      <c r="EF15" s="472"/>
      <c r="EG15" s="472"/>
      <c r="EH15" s="472"/>
      <c r="EI15" s="472"/>
      <c r="EJ15" s="472"/>
      <c r="EK15" s="472"/>
      <c r="EL15" s="472"/>
      <c r="EM15" s="472"/>
      <c r="EN15" s="472"/>
      <c r="EO15" s="472">
        <f>(1*(AO15+DY15))*12</f>
        <v>662112.89100000006</v>
      </c>
      <c r="EP15" s="472"/>
      <c r="EQ15" s="472"/>
      <c r="ER15" s="472"/>
      <c r="ES15" s="472"/>
      <c r="ET15" s="472"/>
      <c r="EU15" s="472"/>
      <c r="EV15" s="472"/>
      <c r="EW15" s="472"/>
      <c r="EX15" s="472"/>
      <c r="EY15" s="472"/>
      <c r="EZ15" s="472"/>
      <c r="FA15" s="472"/>
      <c r="FB15" s="472"/>
      <c r="FC15" s="472"/>
      <c r="FD15" s="472"/>
      <c r="FE15" s="472"/>
    </row>
    <row r="16" spans="1:161" s="113" customFormat="1" ht="13.2" customHeight="1" x14ac:dyDescent="0.3">
      <c r="A16" s="529"/>
      <c r="B16" s="530"/>
      <c r="C16" s="530"/>
      <c r="D16" s="530"/>
      <c r="E16" s="530"/>
      <c r="F16" s="531"/>
      <c r="G16" s="520"/>
      <c r="H16" s="521"/>
      <c r="I16" s="521"/>
      <c r="J16" s="521"/>
      <c r="K16" s="521"/>
      <c r="L16" s="521"/>
      <c r="M16" s="521"/>
      <c r="N16" s="521"/>
      <c r="O16" s="521"/>
      <c r="P16" s="521"/>
      <c r="Q16" s="521"/>
      <c r="R16" s="521"/>
      <c r="S16" s="521"/>
      <c r="T16" s="521"/>
      <c r="U16" s="521"/>
      <c r="V16" s="521"/>
      <c r="W16" s="521"/>
      <c r="X16" s="522"/>
      <c r="Y16" s="508">
        <v>1.3</v>
      </c>
      <c r="Z16" s="509"/>
      <c r="AA16" s="509"/>
      <c r="AB16" s="509"/>
      <c r="AC16" s="509"/>
      <c r="AD16" s="509"/>
      <c r="AE16" s="509"/>
      <c r="AF16" s="509"/>
      <c r="AG16" s="509"/>
      <c r="AH16" s="509"/>
      <c r="AI16" s="509"/>
      <c r="AJ16" s="509"/>
      <c r="AK16" s="509"/>
      <c r="AL16" s="509"/>
      <c r="AM16" s="509"/>
      <c r="AN16" s="510"/>
      <c r="AO16" s="472">
        <f t="shared" ref="AO16:AO29" si="0">BF16+BX16+CQ16</f>
        <v>28990.493999999999</v>
      </c>
      <c r="AP16" s="472"/>
      <c r="AQ16" s="472"/>
      <c r="AR16" s="472"/>
      <c r="AS16" s="472"/>
      <c r="AT16" s="472"/>
      <c r="AU16" s="472"/>
      <c r="AV16" s="472"/>
      <c r="AW16" s="472"/>
      <c r="AX16" s="472"/>
      <c r="AY16" s="472"/>
      <c r="AZ16" s="472"/>
      <c r="BA16" s="472"/>
      <c r="BB16" s="472"/>
      <c r="BC16" s="472"/>
      <c r="BD16" s="472"/>
      <c r="BE16" s="472"/>
      <c r="BF16" s="514">
        <v>10737.22</v>
      </c>
      <c r="BG16" s="515"/>
      <c r="BH16" s="515"/>
      <c r="BI16" s="515"/>
      <c r="BJ16" s="515"/>
      <c r="BK16" s="515"/>
      <c r="BL16" s="515"/>
      <c r="BM16" s="515"/>
      <c r="BN16" s="515"/>
      <c r="BO16" s="515"/>
      <c r="BP16" s="515"/>
      <c r="BQ16" s="515"/>
      <c r="BR16" s="515"/>
      <c r="BS16" s="515"/>
      <c r="BT16" s="515"/>
      <c r="BU16" s="515"/>
      <c r="BV16" s="515"/>
      <c r="BW16" s="516"/>
      <c r="BX16" s="472">
        <f>(BF16+CQ16)*0.8</f>
        <v>12884.663999999999</v>
      </c>
      <c r="BY16" s="472"/>
      <c r="BZ16" s="472"/>
      <c r="CA16" s="472"/>
      <c r="CB16" s="472"/>
      <c r="CC16" s="472"/>
      <c r="CD16" s="472"/>
      <c r="CE16" s="472"/>
      <c r="CF16" s="472"/>
      <c r="CG16" s="472"/>
      <c r="CH16" s="472"/>
      <c r="CI16" s="472"/>
      <c r="CJ16" s="472"/>
      <c r="CK16" s="472"/>
      <c r="CL16" s="472"/>
      <c r="CM16" s="472"/>
      <c r="CN16" s="472"/>
      <c r="CO16" s="472"/>
      <c r="CP16" s="472"/>
      <c r="CQ16" s="472">
        <f t="shared" ref="CQ16:CQ29" si="1">BF16*DI16/100</f>
        <v>5368.61</v>
      </c>
      <c r="CR16" s="472"/>
      <c r="CS16" s="472"/>
      <c r="CT16" s="472"/>
      <c r="CU16" s="472"/>
      <c r="CV16" s="472"/>
      <c r="CW16" s="472"/>
      <c r="CX16" s="472"/>
      <c r="CY16" s="472"/>
      <c r="CZ16" s="472"/>
      <c r="DA16" s="472"/>
      <c r="DB16" s="472"/>
      <c r="DC16" s="472"/>
      <c r="DD16" s="472"/>
      <c r="DE16" s="472"/>
      <c r="DF16" s="472"/>
      <c r="DG16" s="472"/>
      <c r="DH16" s="472"/>
      <c r="DI16" s="472">
        <v>50</v>
      </c>
      <c r="DJ16" s="472"/>
      <c r="DK16" s="472"/>
      <c r="DL16" s="472"/>
      <c r="DM16" s="472"/>
      <c r="DN16" s="472"/>
      <c r="DO16" s="472"/>
      <c r="DP16" s="472"/>
      <c r="DQ16" s="472"/>
      <c r="DR16" s="472"/>
      <c r="DS16" s="472"/>
      <c r="DT16" s="472"/>
      <c r="DU16" s="472"/>
      <c r="DV16" s="472"/>
      <c r="DW16" s="472"/>
      <c r="DX16" s="472"/>
      <c r="DY16" s="472">
        <f t="shared" ref="DY16:DY29" si="2">(BF16+CQ16)*0.5</f>
        <v>8052.9149999999991</v>
      </c>
      <c r="DZ16" s="472"/>
      <c r="EA16" s="472"/>
      <c r="EB16" s="472"/>
      <c r="EC16" s="472"/>
      <c r="ED16" s="472"/>
      <c r="EE16" s="472"/>
      <c r="EF16" s="472"/>
      <c r="EG16" s="472"/>
      <c r="EH16" s="472"/>
      <c r="EI16" s="472"/>
      <c r="EJ16" s="472"/>
      <c r="EK16" s="472"/>
      <c r="EL16" s="472"/>
      <c r="EM16" s="472"/>
      <c r="EN16" s="472"/>
      <c r="EO16" s="472">
        <f t="shared" ref="EO16:EO30" si="3">(1*(AO16+DY16))*12</f>
        <v>444520.908</v>
      </c>
      <c r="EP16" s="472"/>
      <c r="EQ16" s="472"/>
      <c r="ER16" s="472"/>
      <c r="ES16" s="472"/>
      <c r="ET16" s="472"/>
      <c r="EU16" s="472"/>
      <c r="EV16" s="472"/>
      <c r="EW16" s="472"/>
      <c r="EX16" s="472"/>
      <c r="EY16" s="472"/>
      <c r="EZ16" s="472"/>
      <c r="FA16" s="472"/>
      <c r="FB16" s="472"/>
      <c r="FC16" s="472"/>
      <c r="FD16" s="472"/>
      <c r="FE16" s="472"/>
    </row>
    <row r="17" spans="1:161" s="113" customFormat="1" ht="13.2" customHeight="1" x14ac:dyDescent="0.3">
      <c r="A17" s="529"/>
      <c r="B17" s="530"/>
      <c r="C17" s="530"/>
      <c r="D17" s="530"/>
      <c r="E17" s="530"/>
      <c r="F17" s="531"/>
      <c r="G17" s="520"/>
      <c r="H17" s="521"/>
      <c r="I17" s="521"/>
      <c r="J17" s="521"/>
      <c r="K17" s="521"/>
      <c r="L17" s="521"/>
      <c r="M17" s="521"/>
      <c r="N17" s="521"/>
      <c r="O17" s="521"/>
      <c r="P17" s="521"/>
      <c r="Q17" s="521"/>
      <c r="R17" s="521"/>
      <c r="S17" s="521"/>
      <c r="T17" s="521"/>
      <c r="U17" s="521"/>
      <c r="V17" s="521"/>
      <c r="W17" s="521"/>
      <c r="X17" s="522"/>
      <c r="Y17" s="471">
        <v>1.5</v>
      </c>
      <c r="Z17" s="471"/>
      <c r="AA17" s="471"/>
      <c r="AB17" s="471"/>
      <c r="AC17" s="471"/>
      <c r="AD17" s="471"/>
      <c r="AE17" s="471"/>
      <c r="AF17" s="471"/>
      <c r="AG17" s="471"/>
      <c r="AH17" s="471"/>
      <c r="AI17" s="471"/>
      <c r="AJ17" s="471"/>
      <c r="AK17" s="471"/>
      <c r="AL17" s="471"/>
      <c r="AM17" s="471"/>
      <c r="AN17" s="471"/>
      <c r="AO17" s="472">
        <f t="shared" si="0"/>
        <v>47073.159</v>
      </c>
      <c r="AP17" s="472"/>
      <c r="AQ17" s="472"/>
      <c r="AR17" s="472"/>
      <c r="AS17" s="472"/>
      <c r="AT17" s="472"/>
      <c r="AU17" s="472"/>
      <c r="AV17" s="472"/>
      <c r="AW17" s="472"/>
      <c r="AX17" s="472"/>
      <c r="AY17" s="472"/>
      <c r="AZ17" s="472"/>
      <c r="BA17" s="472"/>
      <c r="BB17" s="472"/>
      <c r="BC17" s="472"/>
      <c r="BD17" s="472"/>
      <c r="BE17" s="472"/>
      <c r="BF17" s="514">
        <v>14943.86</v>
      </c>
      <c r="BG17" s="515"/>
      <c r="BH17" s="515"/>
      <c r="BI17" s="515"/>
      <c r="BJ17" s="515"/>
      <c r="BK17" s="515"/>
      <c r="BL17" s="515"/>
      <c r="BM17" s="515"/>
      <c r="BN17" s="515"/>
      <c r="BO17" s="515"/>
      <c r="BP17" s="515"/>
      <c r="BQ17" s="515"/>
      <c r="BR17" s="515"/>
      <c r="BS17" s="515"/>
      <c r="BT17" s="515"/>
      <c r="BU17" s="515"/>
      <c r="BV17" s="515"/>
      <c r="BW17" s="516"/>
      <c r="BX17" s="472">
        <f t="shared" ref="BX17:BX29" si="4">(BF17+CQ17)*0.8</f>
        <v>20921.404000000002</v>
      </c>
      <c r="BY17" s="472"/>
      <c r="BZ17" s="472"/>
      <c r="CA17" s="472"/>
      <c r="CB17" s="472"/>
      <c r="CC17" s="472"/>
      <c r="CD17" s="472"/>
      <c r="CE17" s="472"/>
      <c r="CF17" s="472"/>
      <c r="CG17" s="472"/>
      <c r="CH17" s="472"/>
      <c r="CI17" s="472"/>
      <c r="CJ17" s="472"/>
      <c r="CK17" s="472"/>
      <c r="CL17" s="472"/>
      <c r="CM17" s="472"/>
      <c r="CN17" s="472"/>
      <c r="CO17" s="472"/>
      <c r="CP17" s="472"/>
      <c r="CQ17" s="472">
        <f t="shared" si="1"/>
        <v>11207.895</v>
      </c>
      <c r="CR17" s="472"/>
      <c r="CS17" s="472"/>
      <c r="CT17" s="472"/>
      <c r="CU17" s="472"/>
      <c r="CV17" s="472"/>
      <c r="CW17" s="472"/>
      <c r="CX17" s="472"/>
      <c r="CY17" s="472"/>
      <c r="CZ17" s="472"/>
      <c r="DA17" s="472"/>
      <c r="DB17" s="472"/>
      <c r="DC17" s="472"/>
      <c r="DD17" s="472"/>
      <c r="DE17" s="472"/>
      <c r="DF17" s="472"/>
      <c r="DG17" s="472"/>
      <c r="DH17" s="472"/>
      <c r="DI17" s="472">
        <v>75</v>
      </c>
      <c r="DJ17" s="472"/>
      <c r="DK17" s="472"/>
      <c r="DL17" s="472"/>
      <c r="DM17" s="472"/>
      <c r="DN17" s="472"/>
      <c r="DO17" s="472"/>
      <c r="DP17" s="472"/>
      <c r="DQ17" s="472"/>
      <c r="DR17" s="472"/>
      <c r="DS17" s="472"/>
      <c r="DT17" s="472"/>
      <c r="DU17" s="472"/>
      <c r="DV17" s="472"/>
      <c r="DW17" s="472"/>
      <c r="DX17" s="472"/>
      <c r="DY17" s="472">
        <f t="shared" si="2"/>
        <v>13075.877500000001</v>
      </c>
      <c r="DZ17" s="472"/>
      <c r="EA17" s="472"/>
      <c r="EB17" s="472"/>
      <c r="EC17" s="472"/>
      <c r="ED17" s="472"/>
      <c r="EE17" s="472"/>
      <c r="EF17" s="472"/>
      <c r="EG17" s="472"/>
      <c r="EH17" s="472"/>
      <c r="EI17" s="472"/>
      <c r="EJ17" s="472"/>
      <c r="EK17" s="472"/>
      <c r="EL17" s="472"/>
      <c r="EM17" s="472"/>
      <c r="EN17" s="472"/>
      <c r="EO17" s="472">
        <f t="shared" si="3"/>
        <v>721788.43800000008</v>
      </c>
      <c r="EP17" s="472"/>
      <c r="EQ17" s="472"/>
      <c r="ER17" s="472"/>
      <c r="ES17" s="472"/>
      <c r="ET17" s="472"/>
      <c r="EU17" s="472"/>
      <c r="EV17" s="472"/>
      <c r="EW17" s="472"/>
      <c r="EX17" s="472"/>
      <c r="EY17" s="472"/>
      <c r="EZ17" s="472"/>
      <c r="FA17" s="472"/>
      <c r="FB17" s="472"/>
      <c r="FC17" s="472"/>
      <c r="FD17" s="472"/>
      <c r="FE17" s="472"/>
    </row>
    <row r="18" spans="1:161" s="113" customFormat="1" ht="13.2" customHeight="1" x14ac:dyDescent="0.3">
      <c r="A18" s="529"/>
      <c r="B18" s="530"/>
      <c r="C18" s="530"/>
      <c r="D18" s="530"/>
      <c r="E18" s="530"/>
      <c r="F18" s="531"/>
      <c r="G18" s="520"/>
      <c r="H18" s="521"/>
      <c r="I18" s="521"/>
      <c r="J18" s="521"/>
      <c r="K18" s="521"/>
      <c r="L18" s="521"/>
      <c r="M18" s="521"/>
      <c r="N18" s="521"/>
      <c r="O18" s="521"/>
      <c r="P18" s="521"/>
      <c r="Q18" s="521"/>
      <c r="R18" s="521"/>
      <c r="S18" s="521"/>
      <c r="T18" s="521"/>
      <c r="U18" s="521"/>
      <c r="V18" s="521"/>
      <c r="W18" s="521"/>
      <c r="X18" s="522"/>
      <c r="Y18" s="471">
        <v>1.4</v>
      </c>
      <c r="Z18" s="471"/>
      <c r="AA18" s="471"/>
      <c r="AB18" s="471"/>
      <c r="AC18" s="471"/>
      <c r="AD18" s="471"/>
      <c r="AE18" s="471"/>
      <c r="AF18" s="471"/>
      <c r="AG18" s="471"/>
      <c r="AH18" s="471"/>
      <c r="AI18" s="471"/>
      <c r="AJ18" s="471"/>
      <c r="AK18" s="471"/>
      <c r="AL18" s="471"/>
      <c r="AM18" s="471"/>
      <c r="AN18" s="471"/>
      <c r="AO18" s="472">
        <f t="shared" si="0"/>
        <v>36288.432000000001</v>
      </c>
      <c r="AP18" s="472"/>
      <c r="AQ18" s="472"/>
      <c r="AR18" s="472"/>
      <c r="AS18" s="472"/>
      <c r="AT18" s="472"/>
      <c r="AU18" s="472"/>
      <c r="AV18" s="472"/>
      <c r="AW18" s="472"/>
      <c r="AX18" s="472"/>
      <c r="AY18" s="472"/>
      <c r="AZ18" s="472"/>
      <c r="BA18" s="472"/>
      <c r="BB18" s="472"/>
      <c r="BC18" s="472"/>
      <c r="BD18" s="472"/>
      <c r="BE18" s="472"/>
      <c r="BF18" s="514">
        <v>13440.16</v>
      </c>
      <c r="BG18" s="515"/>
      <c r="BH18" s="515"/>
      <c r="BI18" s="515"/>
      <c r="BJ18" s="515"/>
      <c r="BK18" s="515"/>
      <c r="BL18" s="515"/>
      <c r="BM18" s="515"/>
      <c r="BN18" s="515"/>
      <c r="BO18" s="515"/>
      <c r="BP18" s="515"/>
      <c r="BQ18" s="515"/>
      <c r="BR18" s="515"/>
      <c r="BS18" s="515"/>
      <c r="BT18" s="515"/>
      <c r="BU18" s="515"/>
      <c r="BV18" s="515"/>
      <c r="BW18" s="516"/>
      <c r="BX18" s="472">
        <f t="shared" si="4"/>
        <v>16128.191999999999</v>
      </c>
      <c r="BY18" s="472"/>
      <c r="BZ18" s="472"/>
      <c r="CA18" s="472"/>
      <c r="CB18" s="472"/>
      <c r="CC18" s="472"/>
      <c r="CD18" s="472"/>
      <c r="CE18" s="472"/>
      <c r="CF18" s="472"/>
      <c r="CG18" s="472"/>
      <c r="CH18" s="472"/>
      <c r="CI18" s="472"/>
      <c r="CJ18" s="472"/>
      <c r="CK18" s="472"/>
      <c r="CL18" s="472"/>
      <c r="CM18" s="472"/>
      <c r="CN18" s="472"/>
      <c r="CO18" s="472"/>
      <c r="CP18" s="472"/>
      <c r="CQ18" s="472">
        <f>BF18*DI18/100</f>
        <v>6720.08</v>
      </c>
      <c r="CR18" s="472"/>
      <c r="CS18" s="472"/>
      <c r="CT18" s="472"/>
      <c r="CU18" s="472"/>
      <c r="CV18" s="472"/>
      <c r="CW18" s="472"/>
      <c r="CX18" s="472"/>
      <c r="CY18" s="472"/>
      <c r="CZ18" s="472"/>
      <c r="DA18" s="472"/>
      <c r="DB18" s="472"/>
      <c r="DC18" s="472"/>
      <c r="DD18" s="472"/>
      <c r="DE18" s="472"/>
      <c r="DF18" s="472"/>
      <c r="DG18" s="472"/>
      <c r="DH18" s="472"/>
      <c r="DI18" s="472">
        <v>50</v>
      </c>
      <c r="DJ18" s="472"/>
      <c r="DK18" s="472"/>
      <c r="DL18" s="472"/>
      <c r="DM18" s="472"/>
      <c r="DN18" s="472"/>
      <c r="DO18" s="472"/>
      <c r="DP18" s="472"/>
      <c r="DQ18" s="472"/>
      <c r="DR18" s="472"/>
      <c r="DS18" s="472"/>
      <c r="DT18" s="472"/>
      <c r="DU18" s="472"/>
      <c r="DV18" s="472"/>
      <c r="DW18" s="472"/>
      <c r="DX18" s="472"/>
      <c r="DY18" s="472">
        <f t="shared" si="2"/>
        <v>10080.119999999999</v>
      </c>
      <c r="DZ18" s="472"/>
      <c r="EA18" s="472"/>
      <c r="EB18" s="472"/>
      <c r="EC18" s="472"/>
      <c r="ED18" s="472"/>
      <c r="EE18" s="472"/>
      <c r="EF18" s="472"/>
      <c r="EG18" s="472"/>
      <c r="EH18" s="472"/>
      <c r="EI18" s="472"/>
      <c r="EJ18" s="472"/>
      <c r="EK18" s="472"/>
      <c r="EL18" s="472"/>
      <c r="EM18" s="472"/>
      <c r="EN18" s="472"/>
      <c r="EO18" s="472">
        <f t="shared" si="3"/>
        <v>556422.62399999995</v>
      </c>
      <c r="EP18" s="472"/>
      <c r="EQ18" s="472"/>
      <c r="ER18" s="472"/>
      <c r="ES18" s="472"/>
      <c r="ET18" s="472"/>
      <c r="EU18" s="472"/>
      <c r="EV18" s="472"/>
      <c r="EW18" s="472"/>
      <c r="EX18" s="472"/>
      <c r="EY18" s="472"/>
      <c r="EZ18" s="472"/>
      <c r="FA18" s="472"/>
      <c r="FB18" s="472"/>
      <c r="FC18" s="472"/>
      <c r="FD18" s="472"/>
      <c r="FE18" s="472"/>
    </row>
    <row r="19" spans="1:161" s="113" customFormat="1" ht="13.2" customHeight="1" x14ac:dyDescent="0.3">
      <c r="A19" s="529"/>
      <c r="B19" s="530"/>
      <c r="C19" s="530"/>
      <c r="D19" s="530"/>
      <c r="E19" s="530"/>
      <c r="F19" s="531"/>
      <c r="G19" s="520"/>
      <c r="H19" s="521"/>
      <c r="I19" s="521"/>
      <c r="J19" s="521"/>
      <c r="K19" s="521"/>
      <c r="L19" s="521"/>
      <c r="M19" s="521"/>
      <c r="N19" s="521"/>
      <c r="O19" s="521"/>
      <c r="P19" s="521"/>
      <c r="Q19" s="521"/>
      <c r="R19" s="521"/>
      <c r="S19" s="521"/>
      <c r="T19" s="521"/>
      <c r="U19" s="521"/>
      <c r="V19" s="521"/>
      <c r="W19" s="521"/>
      <c r="X19" s="522"/>
      <c r="Y19" s="471">
        <v>1.3</v>
      </c>
      <c r="Z19" s="471"/>
      <c r="AA19" s="471"/>
      <c r="AB19" s="471"/>
      <c r="AC19" s="471"/>
      <c r="AD19" s="471"/>
      <c r="AE19" s="471"/>
      <c r="AF19" s="471"/>
      <c r="AG19" s="471"/>
      <c r="AH19" s="471"/>
      <c r="AI19" s="471"/>
      <c r="AJ19" s="471"/>
      <c r="AK19" s="471"/>
      <c r="AL19" s="471"/>
      <c r="AM19" s="471"/>
      <c r="AN19" s="471"/>
      <c r="AO19" s="472">
        <f t="shared" si="0"/>
        <v>36286.507799999999</v>
      </c>
      <c r="AP19" s="472"/>
      <c r="AQ19" s="472"/>
      <c r="AR19" s="472"/>
      <c r="AS19" s="472"/>
      <c r="AT19" s="472"/>
      <c r="AU19" s="472"/>
      <c r="AV19" s="472"/>
      <c r="AW19" s="472"/>
      <c r="AX19" s="472"/>
      <c r="AY19" s="472"/>
      <c r="AZ19" s="472"/>
      <c r="BA19" s="472"/>
      <c r="BB19" s="472"/>
      <c r="BC19" s="472"/>
      <c r="BD19" s="472"/>
      <c r="BE19" s="472"/>
      <c r="BF19" s="514">
        <v>10610.09</v>
      </c>
      <c r="BG19" s="515"/>
      <c r="BH19" s="515"/>
      <c r="BI19" s="515"/>
      <c r="BJ19" s="515"/>
      <c r="BK19" s="515"/>
      <c r="BL19" s="515"/>
      <c r="BM19" s="515"/>
      <c r="BN19" s="515"/>
      <c r="BO19" s="515"/>
      <c r="BP19" s="515"/>
      <c r="BQ19" s="515"/>
      <c r="BR19" s="515"/>
      <c r="BS19" s="515"/>
      <c r="BT19" s="515"/>
      <c r="BU19" s="515"/>
      <c r="BV19" s="515"/>
      <c r="BW19" s="516"/>
      <c r="BX19" s="472">
        <f t="shared" si="4"/>
        <v>16127.336800000003</v>
      </c>
      <c r="BY19" s="472"/>
      <c r="BZ19" s="472"/>
      <c r="CA19" s="472"/>
      <c r="CB19" s="472"/>
      <c r="CC19" s="472"/>
      <c r="CD19" s="472"/>
      <c r="CE19" s="472"/>
      <c r="CF19" s="472"/>
      <c r="CG19" s="472"/>
      <c r="CH19" s="472"/>
      <c r="CI19" s="472"/>
      <c r="CJ19" s="472"/>
      <c r="CK19" s="472"/>
      <c r="CL19" s="472"/>
      <c r="CM19" s="472"/>
      <c r="CN19" s="472"/>
      <c r="CO19" s="472"/>
      <c r="CP19" s="472"/>
      <c r="CQ19" s="472">
        <f t="shared" si="1"/>
        <v>9549.0810000000001</v>
      </c>
      <c r="CR19" s="472"/>
      <c r="CS19" s="472"/>
      <c r="CT19" s="472"/>
      <c r="CU19" s="472"/>
      <c r="CV19" s="472"/>
      <c r="CW19" s="472"/>
      <c r="CX19" s="472"/>
      <c r="CY19" s="472"/>
      <c r="CZ19" s="472"/>
      <c r="DA19" s="472"/>
      <c r="DB19" s="472"/>
      <c r="DC19" s="472"/>
      <c r="DD19" s="472"/>
      <c r="DE19" s="472"/>
      <c r="DF19" s="472"/>
      <c r="DG19" s="472"/>
      <c r="DH19" s="472"/>
      <c r="DI19" s="472">
        <v>90</v>
      </c>
      <c r="DJ19" s="472"/>
      <c r="DK19" s="472"/>
      <c r="DL19" s="472"/>
      <c r="DM19" s="472"/>
      <c r="DN19" s="472"/>
      <c r="DO19" s="472"/>
      <c r="DP19" s="472"/>
      <c r="DQ19" s="472"/>
      <c r="DR19" s="472"/>
      <c r="DS19" s="472"/>
      <c r="DT19" s="472"/>
      <c r="DU19" s="472"/>
      <c r="DV19" s="472"/>
      <c r="DW19" s="472"/>
      <c r="DX19" s="472"/>
      <c r="DY19" s="472">
        <f t="shared" si="2"/>
        <v>10079.585500000001</v>
      </c>
      <c r="DZ19" s="472"/>
      <c r="EA19" s="472"/>
      <c r="EB19" s="472"/>
      <c r="EC19" s="472"/>
      <c r="ED19" s="472"/>
      <c r="EE19" s="472"/>
      <c r="EF19" s="472"/>
      <c r="EG19" s="472"/>
      <c r="EH19" s="472"/>
      <c r="EI19" s="472"/>
      <c r="EJ19" s="472"/>
      <c r="EK19" s="472"/>
      <c r="EL19" s="472"/>
      <c r="EM19" s="472"/>
      <c r="EN19" s="472"/>
      <c r="EO19" s="472">
        <f t="shared" si="3"/>
        <v>556393.11959999998</v>
      </c>
      <c r="EP19" s="472"/>
      <c r="EQ19" s="472"/>
      <c r="ER19" s="472"/>
      <c r="ES19" s="472"/>
      <c r="ET19" s="472"/>
      <c r="EU19" s="472"/>
      <c r="EV19" s="472"/>
      <c r="EW19" s="472"/>
      <c r="EX19" s="472"/>
      <c r="EY19" s="472"/>
      <c r="EZ19" s="472"/>
      <c r="FA19" s="472"/>
      <c r="FB19" s="472"/>
      <c r="FC19" s="472"/>
      <c r="FD19" s="472"/>
      <c r="FE19" s="472"/>
    </row>
    <row r="20" spans="1:161" s="113" customFormat="1" ht="13.2" customHeight="1" x14ac:dyDescent="0.3">
      <c r="A20" s="529"/>
      <c r="B20" s="530"/>
      <c r="C20" s="530"/>
      <c r="D20" s="530"/>
      <c r="E20" s="530"/>
      <c r="F20" s="531"/>
      <c r="G20" s="520"/>
      <c r="H20" s="521"/>
      <c r="I20" s="521"/>
      <c r="J20" s="521"/>
      <c r="K20" s="521"/>
      <c r="L20" s="521"/>
      <c r="M20" s="521"/>
      <c r="N20" s="521"/>
      <c r="O20" s="521"/>
      <c r="P20" s="521"/>
      <c r="Q20" s="521"/>
      <c r="R20" s="521"/>
      <c r="S20" s="521"/>
      <c r="T20" s="521"/>
      <c r="U20" s="521"/>
      <c r="V20" s="521"/>
      <c r="W20" s="521"/>
      <c r="X20" s="522"/>
      <c r="Y20" s="471">
        <v>1.3</v>
      </c>
      <c r="Z20" s="471"/>
      <c r="AA20" s="471"/>
      <c r="AB20" s="471"/>
      <c r="AC20" s="471"/>
      <c r="AD20" s="471"/>
      <c r="AE20" s="471"/>
      <c r="AF20" s="471"/>
      <c r="AG20" s="471"/>
      <c r="AH20" s="471"/>
      <c r="AI20" s="471"/>
      <c r="AJ20" s="471"/>
      <c r="AK20" s="471"/>
      <c r="AL20" s="471"/>
      <c r="AM20" s="471"/>
      <c r="AN20" s="471"/>
      <c r="AO20" s="472">
        <f t="shared" si="0"/>
        <v>27663.105599999999</v>
      </c>
      <c r="AP20" s="472"/>
      <c r="AQ20" s="472"/>
      <c r="AR20" s="472"/>
      <c r="AS20" s="472"/>
      <c r="AT20" s="472"/>
      <c r="AU20" s="472"/>
      <c r="AV20" s="472"/>
      <c r="AW20" s="472"/>
      <c r="AX20" s="472"/>
      <c r="AY20" s="472"/>
      <c r="AZ20" s="472"/>
      <c r="BA20" s="472"/>
      <c r="BB20" s="472"/>
      <c r="BC20" s="472"/>
      <c r="BD20" s="472"/>
      <c r="BE20" s="472"/>
      <c r="BF20" s="514">
        <v>11821.84</v>
      </c>
      <c r="BG20" s="515"/>
      <c r="BH20" s="515"/>
      <c r="BI20" s="515"/>
      <c r="BJ20" s="515"/>
      <c r="BK20" s="515"/>
      <c r="BL20" s="515"/>
      <c r="BM20" s="515"/>
      <c r="BN20" s="515"/>
      <c r="BO20" s="515"/>
      <c r="BP20" s="515"/>
      <c r="BQ20" s="515"/>
      <c r="BR20" s="515"/>
      <c r="BS20" s="515"/>
      <c r="BT20" s="515"/>
      <c r="BU20" s="515"/>
      <c r="BV20" s="515"/>
      <c r="BW20" s="516"/>
      <c r="BX20" s="472">
        <f t="shared" si="4"/>
        <v>12294.713600000001</v>
      </c>
      <c r="BY20" s="472"/>
      <c r="BZ20" s="472"/>
      <c r="CA20" s="472"/>
      <c r="CB20" s="472"/>
      <c r="CC20" s="472"/>
      <c r="CD20" s="472"/>
      <c r="CE20" s="472"/>
      <c r="CF20" s="472"/>
      <c r="CG20" s="472"/>
      <c r="CH20" s="472"/>
      <c r="CI20" s="472"/>
      <c r="CJ20" s="472"/>
      <c r="CK20" s="472"/>
      <c r="CL20" s="472"/>
      <c r="CM20" s="472"/>
      <c r="CN20" s="472"/>
      <c r="CO20" s="472"/>
      <c r="CP20" s="472"/>
      <c r="CQ20" s="472">
        <f t="shared" si="1"/>
        <v>3546.5520000000001</v>
      </c>
      <c r="CR20" s="472"/>
      <c r="CS20" s="472"/>
      <c r="CT20" s="472"/>
      <c r="CU20" s="472"/>
      <c r="CV20" s="472"/>
      <c r="CW20" s="472"/>
      <c r="CX20" s="472"/>
      <c r="CY20" s="472"/>
      <c r="CZ20" s="472"/>
      <c r="DA20" s="472"/>
      <c r="DB20" s="472"/>
      <c r="DC20" s="472"/>
      <c r="DD20" s="472"/>
      <c r="DE20" s="472"/>
      <c r="DF20" s="472"/>
      <c r="DG20" s="472"/>
      <c r="DH20" s="472"/>
      <c r="DI20" s="472">
        <v>30</v>
      </c>
      <c r="DJ20" s="472"/>
      <c r="DK20" s="472"/>
      <c r="DL20" s="472"/>
      <c r="DM20" s="472"/>
      <c r="DN20" s="472"/>
      <c r="DO20" s="472"/>
      <c r="DP20" s="472"/>
      <c r="DQ20" s="472"/>
      <c r="DR20" s="472"/>
      <c r="DS20" s="472"/>
      <c r="DT20" s="472"/>
      <c r="DU20" s="472"/>
      <c r="DV20" s="472"/>
      <c r="DW20" s="472"/>
      <c r="DX20" s="472"/>
      <c r="DY20" s="472">
        <f t="shared" si="2"/>
        <v>7684.1959999999999</v>
      </c>
      <c r="DZ20" s="472"/>
      <c r="EA20" s="472"/>
      <c r="EB20" s="472"/>
      <c r="EC20" s="472"/>
      <c r="ED20" s="472"/>
      <c r="EE20" s="472"/>
      <c r="EF20" s="472"/>
      <c r="EG20" s="472"/>
      <c r="EH20" s="472"/>
      <c r="EI20" s="472"/>
      <c r="EJ20" s="472"/>
      <c r="EK20" s="472"/>
      <c r="EL20" s="472"/>
      <c r="EM20" s="472"/>
      <c r="EN20" s="472"/>
      <c r="EO20" s="472">
        <f t="shared" si="3"/>
        <v>424167.61919999996</v>
      </c>
      <c r="EP20" s="472"/>
      <c r="EQ20" s="472"/>
      <c r="ER20" s="472"/>
      <c r="ES20" s="472"/>
      <c r="ET20" s="472"/>
      <c r="EU20" s="472"/>
      <c r="EV20" s="472"/>
      <c r="EW20" s="472"/>
      <c r="EX20" s="472"/>
      <c r="EY20" s="472"/>
      <c r="EZ20" s="472"/>
      <c r="FA20" s="472"/>
      <c r="FB20" s="472"/>
      <c r="FC20" s="472"/>
      <c r="FD20" s="472"/>
      <c r="FE20" s="472"/>
    </row>
    <row r="21" spans="1:161" s="113" customFormat="1" ht="13.2" customHeight="1" x14ac:dyDescent="0.3">
      <c r="A21" s="529"/>
      <c r="B21" s="530"/>
      <c r="C21" s="530"/>
      <c r="D21" s="530"/>
      <c r="E21" s="530"/>
      <c r="F21" s="531"/>
      <c r="G21" s="520"/>
      <c r="H21" s="521"/>
      <c r="I21" s="521"/>
      <c r="J21" s="521"/>
      <c r="K21" s="521"/>
      <c r="L21" s="521"/>
      <c r="M21" s="521"/>
      <c r="N21" s="521"/>
      <c r="O21" s="521"/>
      <c r="P21" s="521"/>
      <c r="Q21" s="521"/>
      <c r="R21" s="521"/>
      <c r="S21" s="521"/>
      <c r="T21" s="521"/>
      <c r="U21" s="521"/>
      <c r="V21" s="521"/>
      <c r="W21" s="521"/>
      <c r="X21" s="522"/>
      <c r="Y21" s="508">
        <v>1.5</v>
      </c>
      <c r="Z21" s="509"/>
      <c r="AA21" s="509"/>
      <c r="AB21" s="509"/>
      <c r="AC21" s="509"/>
      <c r="AD21" s="509"/>
      <c r="AE21" s="509"/>
      <c r="AF21" s="509"/>
      <c r="AG21" s="509"/>
      <c r="AH21" s="509"/>
      <c r="AI21" s="509"/>
      <c r="AJ21" s="509"/>
      <c r="AK21" s="509"/>
      <c r="AL21" s="509"/>
      <c r="AM21" s="509"/>
      <c r="AN21" s="510"/>
      <c r="AO21" s="472">
        <f t="shared" si="0"/>
        <v>48491.006399999998</v>
      </c>
      <c r="AP21" s="472"/>
      <c r="AQ21" s="472"/>
      <c r="AR21" s="472"/>
      <c r="AS21" s="472"/>
      <c r="AT21" s="472"/>
      <c r="AU21" s="472"/>
      <c r="AV21" s="472"/>
      <c r="AW21" s="472"/>
      <c r="AX21" s="472"/>
      <c r="AY21" s="472"/>
      <c r="AZ21" s="472"/>
      <c r="BA21" s="472"/>
      <c r="BB21" s="472"/>
      <c r="BC21" s="472"/>
      <c r="BD21" s="472"/>
      <c r="BE21" s="472"/>
      <c r="BF21" s="514">
        <v>14966.36</v>
      </c>
      <c r="BG21" s="515"/>
      <c r="BH21" s="515"/>
      <c r="BI21" s="515"/>
      <c r="BJ21" s="515"/>
      <c r="BK21" s="515"/>
      <c r="BL21" s="515"/>
      <c r="BM21" s="515"/>
      <c r="BN21" s="515"/>
      <c r="BO21" s="515"/>
      <c r="BP21" s="515"/>
      <c r="BQ21" s="515"/>
      <c r="BR21" s="515"/>
      <c r="BS21" s="515"/>
      <c r="BT21" s="515"/>
      <c r="BU21" s="515"/>
      <c r="BV21" s="515"/>
      <c r="BW21" s="516"/>
      <c r="BX21" s="472">
        <f t="shared" si="4"/>
        <v>21551.558400000002</v>
      </c>
      <c r="BY21" s="472"/>
      <c r="BZ21" s="472"/>
      <c r="CA21" s="472"/>
      <c r="CB21" s="472"/>
      <c r="CC21" s="472"/>
      <c r="CD21" s="472"/>
      <c r="CE21" s="472"/>
      <c r="CF21" s="472"/>
      <c r="CG21" s="472"/>
      <c r="CH21" s="472"/>
      <c r="CI21" s="472"/>
      <c r="CJ21" s="472"/>
      <c r="CK21" s="472"/>
      <c r="CL21" s="472"/>
      <c r="CM21" s="472"/>
      <c r="CN21" s="472"/>
      <c r="CO21" s="472"/>
      <c r="CP21" s="472"/>
      <c r="CQ21" s="472">
        <f t="shared" si="1"/>
        <v>11973.088</v>
      </c>
      <c r="CR21" s="472"/>
      <c r="CS21" s="472"/>
      <c r="CT21" s="472"/>
      <c r="CU21" s="472"/>
      <c r="CV21" s="472"/>
      <c r="CW21" s="472"/>
      <c r="CX21" s="472"/>
      <c r="CY21" s="472"/>
      <c r="CZ21" s="472"/>
      <c r="DA21" s="472"/>
      <c r="DB21" s="472"/>
      <c r="DC21" s="472"/>
      <c r="DD21" s="472"/>
      <c r="DE21" s="472"/>
      <c r="DF21" s="472"/>
      <c r="DG21" s="472"/>
      <c r="DH21" s="472"/>
      <c r="DI21" s="472">
        <v>80</v>
      </c>
      <c r="DJ21" s="472"/>
      <c r="DK21" s="472"/>
      <c r="DL21" s="472"/>
      <c r="DM21" s="472"/>
      <c r="DN21" s="472"/>
      <c r="DO21" s="472"/>
      <c r="DP21" s="472"/>
      <c r="DQ21" s="472"/>
      <c r="DR21" s="472"/>
      <c r="DS21" s="472"/>
      <c r="DT21" s="472"/>
      <c r="DU21" s="472"/>
      <c r="DV21" s="472"/>
      <c r="DW21" s="472"/>
      <c r="DX21" s="472"/>
      <c r="DY21" s="472">
        <f t="shared" si="2"/>
        <v>13469.724</v>
      </c>
      <c r="DZ21" s="472"/>
      <c r="EA21" s="472"/>
      <c r="EB21" s="472"/>
      <c r="EC21" s="472"/>
      <c r="ED21" s="472"/>
      <c r="EE21" s="472"/>
      <c r="EF21" s="472"/>
      <c r="EG21" s="472"/>
      <c r="EH21" s="472"/>
      <c r="EI21" s="472"/>
      <c r="EJ21" s="472"/>
      <c r="EK21" s="472"/>
      <c r="EL21" s="472"/>
      <c r="EM21" s="472"/>
      <c r="EN21" s="472"/>
      <c r="EO21" s="472">
        <f t="shared" si="3"/>
        <v>743528.7648</v>
      </c>
      <c r="EP21" s="472"/>
      <c r="EQ21" s="472"/>
      <c r="ER21" s="472"/>
      <c r="ES21" s="472"/>
      <c r="ET21" s="472"/>
      <c r="EU21" s="472"/>
      <c r="EV21" s="472"/>
      <c r="EW21" s="472"/>
      <c r="EX21" s="472"/>
      <c r="EY21" s="472"/>
      <c r="EZ21" s="472"/>
      <c r="FA21" s="472"/>
      <c r="FB21" s="472"/>
      <c r="FC21" s="472"/>
      <c r="FD21" s="472"/>
      <c r="FE21" s="472"/>
    </row>
    <row r="22" spans="1:161" s="113" customFormat="1" ht="13.2" customHeight="1" x14ac:dyDescent="0.3">
      <c r="A22" s="529"/>
      <c r="B22" s="530"/>
      <c r="C22" s="530"/>
      <c r="D22" s="530"/>
      <c r="E22" s="530"/>
      <c r="F22" s="531"/>
      <c r="G22" s="520"/>
      <c r="H22" s="521"/>
      <c r="I22" s="521"/>
      <c r="J22" s="521"/>
      <c r="K22" s="521"/>
      <c r="L22" s="521"/>
      <c r="M22" s="521"/>
      <c r="N22" s="521"/>
      <c r="O22" s="521"/>
      <c r="P22" s="521"/>
      <c r="Q22" s="521"/>
      <c r="R22" s="521"/>
      <c r="S22" s="521"/>
      <c r="T22" s="521"/>
      <c r="U22" s="521"/>
      <c r="V22" s="521"/>
      <c r="W22" s="521"/>
      <c r="X22" s="522"/>
      <c r="Y22" s="471">
        <v>1.5</v>
      </c>
      <c r="Z22" s="471"/>
      <c r="AA22" s="471"/>
      <c r="AB22" s="471"/>
      <c r="AC22" s="471"/>
      <c r="AD22" s="471"/>
      <c r="AE22" s="471"/>
      <c r="AF22" s="471"/>
      <c r="AG22" s="471"/>
      <c r="AH22" s="471"/>
      <c r="AI22" s="471"/>
      <c r="AJ22" s="471"/>
      <c r="AK22" s="471"/>
      <c r="AL22" s="471"/>
      <c r="AM22" s="471"/>
      <c r="AN22" s="471"/>
      <c r="AO22" s="472">
        <f t="shared" si="0"/>
        <v>35114.503680000002</v>
      </c>
      <c r="AP22" s="472"/>
      <c r="AQ22" s="472"/>
      <c r="AR22" s="472"/>
      <c r="AS22" s="472"/>
      <c r="AT22" s="472"/>
      <c r="AU22" s="472"/>
      <c r="AV22" s="472"/>
      <c r="AW22" s="472"/>
      <c r="AX22" s="472"/>
      <c r="AY22" s="472"/>
      <c r="AZ22" s="472"/>
      <c r="BA22" s="472"/>
      <c r="BB22" s="472"/>
      <c r="BC22" s="472"/>
      <c r="BD22" s="472"/>
      <c r="BE22" s="472"/>
      <c r="BF22" s="514">
        <v>15240.67</v>
      </c>
      <c r="BG22" s="515"/>
      <c r="BH22" s="515"/>
      <c r="BI22" s="515"/>
      <c r="BJ22" s="515"/>
      <c r="BK22" s="515"/>
      <c r="BL22" s="515"/>
      <c r="BM22" s="515"/>
      <c r="BN22" s="515"/>
      <c r="BO22" s="515"/>
      <c r="BP22" s="515"/>
      <c r="BQ22" s="515"/>
      <c r="BR22" s="515"/>
      <c r="BS22" s="515"/>
      <c r="BT22" s="515"/>
      <c r="BU22" s="515"/>
      <c r="BV22" s="515"/>
      <c r="BW22" s="516"/>
      <c r="BX22" s="472">
        <f t="shared" si="4"/>
        <v>15606.446080000002</v>
      </c>
      <c r="BY22" s="472"/>
      <c r="BZ22" s="472"/>
      <c r="CA22" s="472"/>
      <c r="CB22" s="472"/>
      <c r="CC22" s="472"/>
      <c r="CD22" s="472"/>
      <c r="CE22" s="472"/>
      <c r="CF22" s="472"/>
      <c r="CG22" s="472"/>
      <c r="CH22" s="472"/>
      <c r="CI22" s="472"/>
      <c r="CJ22" s="472"/>
      <c r="CK22" s="472"/>
      <c r="CL22" s="472"/>
      <c r="CM22" s="472"/>
      <c r="CN22" s="472"/>
      <c r="CO22" s="472"/>
      <c r="CP22" s="472"/>
      <c r="CQ22" s="472">
        <f t="shared" si="1"/>
        <v>4267.3876</v>
      </c>
      <c r="CR22" s="472"/>
      <c r="CS22" s="472"/>
      <c r="CT22" s="472"/>
      <c r="CU22" s="472"/>
      <c r="CV22" s="472"/>
      <c r="CW22" s="472"/>
      <c r="CX22" s="472"/>
      <c r="CY22" s="472"/>
      <c r="CZ22" s="472"/>
      <c r="DA22" s="472"/>
      <c r="DB22" s="472"/>
      <c r="DC22" s="472"/>
      <c r="DD22" s="472"/>
      <c r="DE22" s="472"/>
      <c r="DF22" s="472"/>
      <c r="DG22" s="472"/>
      <c r="DH22" s="472"/>
      <c r="DI22" s="472">
        <v>28</v>
      </c>
      <c r="DJ22" s="472"/>
      <c r="DK22" s="472"/>
      <c r="DL22" s="472"/>
      <c r="DM22" s="472"/>
      <c r="DN22" s="472"/>
      <c r="DO22" s="472"/>
      <c r="DP22" s="472"/>
      <c r="DQ22" s="472"/>
      <c r="DR22" s="472"/>
      <c r="DS22" s="472"/>
      <c r="DT22" s="472"/>
      <c r="DU22" s="472"/>
      <c r="DV22" s="472"/>
      <c r="DW22" s="472"/>
      <c r="DX22" s="472"/>
      <c r="DY22" s="472">
        <f t="shared" si="2"/>
        <v>9754.0288</v>
      </c>
      <c r="DZ22" s="472"/>
      <c r="EA22" s="472"/>
      <c r="EB22" s="472"/>
      <c r="EC22" s="472"/>
      <c r="ED22" s="472"/>
      <c r="EE22" s="472"/>
      <c r="EF22" s="472"/>
      <c r="EG22" s="472"/>
      <c r="EH22" s="472"/>
      <c r="EI22" s="472"/>
      <c r="EJ22" s="472"/>
      <c r="EK22" s="472"/>
      <c r="EL22" s="472"/>
      <c r="EM22" s="472"/>
      <c r="EN22" s="472"/>
      <c r="EO22" s="472">
        <f t="shared" si="3"/>
        <v>538422.38976000005</v>
      </c>
      <c r="EP22" s="472"/>
      <c r="EQ22" s="472"/>
      <c r="ER22" s="472"/>
      <c r="ES22" s="472"/>
      <c r="ET22" s="472"/>
      <c r="EU22" s="472"/>
      <c r="EV22" s="472"/>
      <c r="EW22" s="472"/>
      <c r="EX22" s="472"/>
      <c r="EY22" s="472"/>
      <c r="EZ22" s="472"/>
      <c r="FA22" s="472"/>
      <c r="FB22" s="472"/>
      <c r="FC22" s="472"/>
      <c r="FD22" s="472"/>
      <c r="FE22" s="472"/>
    </row>
    <row r="23" spans="1:161" s="113" customFormat="1" ht="13.2" customHeight="1" x14ac:dyDescent="0.3">
      <c r="A23" s="529"/>
      <c r="B23" s="530"/>
      <c r="C23" s="530"/>
      <c r="D23" s="530"/>
      <c r="E23" s="530"/>
      <c r="F23" s="531"/>
      <c r="G23" s="520"/>
      <c r="H23" s="521"/>
      <c r="I23" s="521"/>
      <c r="J23" s="521"/>
      <c r="K23" s="521"/>
      <c r="L23" s="521"/>
      <c r="M23" s="521"/>
      <c r="N23" s="521"/>
      <c r="O23" s="521"/>
      <c r="P23" s="521"/>
      <c r="Q23" s="521"/>
      <c r="R23" s="521"/>
      <c r="S23" s="521"/>
      <c r="T23" s="521"/>
      <c r="U23" s="521"/>
      <c r="V23" s="521"/>
      <c r="W23" s="521"/>
      <c r="X23" s="522"/>
      <c r="Y23" s="471">
        <v>1.5</v>
      </c>
      <c r="Z23" s="471"/>
      <c r="AA23" s="471"/>
      <c r="AB23" s="471"/>
      <c r="AC23" s="471"/>
      <c r="AD23" s="471"/>
      <c r="AE23" s="471"/>
      <c r="AF23" s="471"/>
      <c r="AG23" s="471"/>
      <c r="AH23" s="471"/>
      <c r="AI23" s="471"/>
      <c r="AJ23" s="471"/>
      <c r="AK23" s="471"/>
      <c r="AL23" s="471"/>
      <c r="AM23" s="471"/>
      <c r="AN23" s="471"/>
      <c r="AO23" s="472">
        <f t="shared" si="0"/>
        <v>40796.675999999999</v>
      </c>
      <c r="AP23" s="472"/>
      <c r="AQ23" s="472"/>
      <c r="AR23" s="472"/>
      <c r="AS23" s="472"/>
      <c r="AT23" s="472"/>
      <c r="AU23" s="472"/>
      <c r="AV23" s="472"/>
      <c r="AW23" s="472"/>
      <c r="AX23" s="472"/>
      <c r="AY23" s="472"/>
      <c r="AZ23" s="472"/>
      <c r="BA23" s="472"/>
      <c r="BB23" s="472"/>
      <c r="BC23" s="472"/>
      <c r="BD23" s="472"/>
      <c r="BE23" s="472"/>
      <c r="BF23" s="514">
        <v>15109.88</v>
      </c>
      <c r="BG23" s="515"/>
      <c r="BH23" s="515"/>
      <c r="BI23" s="515"/>
      <c r="BJ23" s="515"/>
      <c r="BK23" s="515"/>
      <c r="BL23" s="515"/>
      <c r="BM23" s="515"/>
      <c r="BN23" s="515"/>
      <c r="BO23" s="515"/>
      <c r="BP23" s="515"/>
      <c r="BQ23" s="515"/>
      <c r="BR23" s="515"/>
      <c r="BS23" s="515"/>
      <c r="BT23" s="515"/>
      <c r="BU23" s="515"/>
      <c r="BV23" s="515"/>
      <c r="BW23" s="516"/>
      <c r="BX23" s="472">
        <f t="shared" si="4"/>
        <v>18131.856</v>
      </c>
      <c r="BY23" s="472"/>
      <c r="BZ23" s="472"/>
      <c r="CA23" s="472"/>
      <c r="CB23" s="472"/>
      <c r="CC23" s="472"/>
      <c r="CD23" s="472"/>
      <c r="CE23" s="472"/>
      <c r="CF23" s="472"/>
      <c r="CG23" s="472"/>
      <c r="CH23" s="472"/>
      <c r="CI23" s="472"/>
      <c r="CJ23" s="472"/>
      <c r="CK23" s="472"/>
      <c r="CL23" s="472"/>
      <c r="CM23" s="472"/>
      <c r="CN23" s="472"/>
      <c r="CO23" s="472"/>
      <c r="CP23" s="472"/>
      <c r="CQ23" s="472">
        <f t="shared" si="1"/>
        <v>7554.94</v>
      </c>
      <c r="CR23" s="472"/>
      <c r="CS23" s="472"/>
      <c r="CT23" s="472"/>
      <c r="CU23" s="472"/>
      <c r="CV23" s="472"/>
      <c r="CW23" s="472"/>
      <c r="CX23" s="472"/>
      <c r="CY23" s="472"/>
      <c r="CZ23" s="472"/>
      <c r="DA23" s="472"/>
      <c r="DB23" s="472"/>
      <c r="DC23" s="472"/>
      <c r="DD23" s="472"/>
      <c r="DE23" s="472"/>
      <c r="DF23" s="472"/>
      <c r="DG23" s="472"/>
      <c r="DH23" s="472"/>
      <c r="DI23" s="472">
        <v>50</v>
      </c>
      <c r="DJ23" s="472"/>
      <c r="DK23" s="472"/>
      <c r="DL23" s="472"/>
      <c r="DM23" s="472"/>
      <c r="DN23" s="472"/>
      <c r="DO23" s="472"/>
      <c r="DP23" s="472"/>
      <c r="DQ23" s="472"/>
      <c r="DR23" s="472"/>
      <c r="DS23" s="472"/>
      <c r="DT23" s="472"/>
      <c r="DU23" s="472"/>
      <c r="DV23" s="472"/>
      <c r="DW23" s="472"/>
      <c r="DX23" s="472"/>
      <c r="DY23" s="472">
        <f t="shared" si="2"/>
        <v>11332.41</v>
      </c>
      <c r="DZ23" s="472"/>
      <c r="EA23" s="472"/>
      <c r="EB23" s="472"/>
      <c r="EC23" s="472"/>
      <c r="ED23" s="472"/>
      <c r="EE23" s="472"/>
      <c r="EF23" s="472"/>
      <c r="EG23" s="472"/>
      <c r="EH23" s="472"/>
      <c r="EI23" s="472"/>
      <c r="EJ23" s="472"/>
      <c r="EK23" s="472"/>
      <c r="EL23" s="472"/>
      <c r="EM23" s="472"/>
      <c r="EN23" s="472"/>
      <c r="EO23" s="472">
        <f t="shared" si="3"/>
        <v>625549.03199999989</v>
      </c>
      <c r="EP23" s="472"/>
      <c r="EQ23" s="472"/>
      <c r="ER23" s="472"/>
      <c r="ES23" s="472"/>
      <c r="ET23" s="472"/>
      <c r="EU23" s="472"/>
      <c r="EV23" s="472"/>
      <c r="EW23" s="472"/>
      <c r="EX23" s="472"/>
      <c r="EY23" s="472"/>
      <c r="EZ23" s="472"/>
      <c r="FA23" s="472"/>
      <c r="FB23" s="472"/>
      <c r="FC23" s="472"/>
      <c r="FD23" s="472"/>
      <c r="FE23" s="472"/>
    </row>
    <row r="24" spans="1:161" s="113" customFormat="1" ht="13.2" customHeight="1" x14ac:dyDescent="0.3">
      <c r="A24" s="529"/>
      <c r="B24" s="530"/>
      <c r="C24" s="530"/>
      <c r="D24" s="530"/>
      <c r="E24" s="530"/>
      <c r="F24" s="531"/>
      <c r="G24" s="520"/>
      <c r="H24" s="521"/>
      <c r="I24" s="521"/>
      <c r="J24" s="521"/>
      <c r="K24" s="521"/>
      <c r="L24" s="521"/>
      <c r="M24" s="521"/>
      <c r="N24" s="521"/>
      <c r="O24" s="521"/>
      <c r="P24" s="521"/>
      <c r="Q24" s="521"/>
      <c r="R24" s="521"/>
      <c r="S24" s="521"/>
      <c r="T24" s="521"/>
      <c r="U24" s="521"/>
      <c r="V24" s="521"/>
      <c r="W24" s="521"/>
      <c r="X24" s="522"/>
      <c r="Y24" s="471">
        <v>1.9</v>
      </c>
      <c r="Z24" s="471"/>
      <c r="AA24" s="471"/>
      <c r="AB24" s="471"/>
      <c r="AC24" s="471"/>
      <c r="AD24" s="471"/>
      <c r="AE24" s="471"/>
      <c r="AF24" s="471"/>
      <c r="AG24" s="471"/>
      <c r="AH24" s="471"/>
      <c r="AI24" s="471"/>
      <c r="AJ24" s="471"/>
      <c r="AK24" s="471"/>
      <c r="AL24" s="471"/>
      <c r="AM24" s="471"/>
      <c r="AN24" s="471"/>
      <c r="AO24" s="472">
        <f t="shared" si="0"/>
        <v>51868.852199999994</v>
      </c>
      <c r="AP24" s="472"/>
      <c r="AQ24" s="472"/>
      <c r="AR24" s="472"/>
      <c r="AS24" s="472"/>
      <c r="AT24" s="472"/>
      <c r="AU24" s="472"/>
      <c r="AV24" s="472"/>
      <c r="AW24" s="472"/>
      <c r="AX24" s="472"/>
      <c r="AY24" s="472"/>
      <c r="AZ24" s="472"/>
      <c r="BA24" s="472"/>
      <c r="BB24" s="472"/>
      <c r="BC24" s="472"/>
      <c r="BD24" s="472"/>
      <c r="BE24" s="472"/>
      <c r="BF24" s="514">
        <v>17464.259999999998</v>
      </c>
      <c r="BG24" s="515"/>
      <c r="BH24" s="515"/>
      <c r="BI24" s="515"/>
      <c r="BJ24" s="515"/>
      <c r="BK24" s="515"/>
      <c r="BL24" s="515"/>
      <c r="BM24" s="515"/>
      <c r="BN24" s="515"/>
      <c r="BO24" s="515"/>
      <c r="BP24" s="515"/>
      <c r="BQ24" s="515"/>
      <c r="BR24" s="515"/>
      <c r="BS24" s="515"/>
      <c r="BT24" s="515"/>
      <c r="BU24" s="515"/>
      <c r="BV24" s="515"/>
      <c r="BW24" s="516"/>
      <c r="BX24" s="472">
        <f t="shared" si="4"/>
        <v>23052.823199999999</v>
      </c>
      <c r="BY24" s="472"/>
      <c r="BZ24" s="472"/>
      <c r="CA24" s="472"/>
      <c r="CB24" s="472"/>
      <c r="CC24" s="472"/>
      <c r="CD24" s="472"/>
      <c r="CE24" s="472"/>
      <c r="CF24" s="472"/>
      <c r="CG24" s="472"/>
      <c r="CH24" s="472"/>
      <c r="CI24" s="472"/>
      <c r="CJ24" s="472"/>
      <c r="CK24" s="472"/>
      <c r="CL24" s="472"/>
      <c r="CM24" s="472"/>
      <c r="CN24" s="472"/>
      <c r="CO24" s="472"/>
      <c r="CP24" s="472"/>
      <c r="CQ24" s="472">
        <f t="shared" si="1"/>
        <v>11351.768999999998</v>
      </c>
      <c r="CR24" s="472"/>
      <c r="CS24" s="472"/>
      <c r="CT24" s="472"/>
      <c r="CU24" s="472"/>
      <c r="CV24" s="472"/>
      <c r="CW24" s="472"/>
      <c r="CX24" s="472"/>
      <c r="CY24" s="472"/>
      <c r="CZ24" s="472"/>
      <c r="DA24" s="472"/>
      <c r="DB24" s="472"/>
      <c r="DC24" s="472"/>
      <c r="DD24" s="472"/>
      <c r="DE24" s="472"/>
      <c r="DF24" s="472"/>
      <c r="DG24" s="472"/>
      <c r="DH24" s="472"/>
      <c r="DI24" s="472">
        <v>65</v>
      </c>
      <c r="DJ24" s="472"/>
      <c r="DK24" s="472"/>
      <c r="DL24" s="472"/>
      <c r="DM24" s="472"/>
      <c r="DN24" s="472"/>
      <c r="DO24" s="472"/>
      <c r="DP24" s="472"/>
      <c r="DQ24" s="472"/>
      <c r="DR24" s="472"/>
      <c r="DS24" s="472"/>
      <c r="DT24" s="472"/>
      <c r="DU24" s="472"/>
      <c r="DV24" s="472"/>
      <c r="DW24" s="472"/>
      <c r="DX24" s="472"/>
      <c r="DY24" s="472">
        <f t="shared" si="2"/>
        <v>14408.014499999997</v>
      </c>
      <c r="DZ24" s="472"/>
      <c r="EA24" s="472"/>
      <c r="EB24" s="472"/>
      <c r="EC24" s="472"/>
      <c r="ED24" s="472"/>
      <c r="EE24" s="472"/>
      <c r="EF24" s="472"/>
      <c r="EG24" s="472"/>
      <c r="EH24" s="472"/>
      <c r="EI24" s="472"/>
      <c r="EJ24" s="472"/>
      <c r="EK24" s="472"/>
      <c r="EL24" s="472"/>
      <c r="EM24" s="472"/>
      <c r="EN24" s="472"/>
      <c r="EO24" s="472">
        <f t="shared" si="3"/>
        <v>795322.40039999981</v>
      </c>
      <c r="EP24" s="472"/>
      <c r="EQ24" s="472"/>
      <c r="ER24" s="472"/>
      <c r="ES24" s="472"/>
      <c r="ET24" s="472"/>
      <c r="EU24" s="472"/>
      <c r="EV24" s="472"/>
      <c r="EW24" s="472"/>
      <c r="EX24" s="472"/>
      <c r="EY24" s="472"/>
      <c r="EZ24" s="472"/>
      <c r="FA24" s="472"/>
      <c r="FB24" s="472"/>
      <c r="FC24" s="472"/>
      <c r="FD24" s="472"/>
      <c r="FE24" s="472"/>
    </row>
    <row r="25" spans="1:161" s="113" customFormat="1" ht="13.2" customHeight="1" x14ac:dyDescent="0.3">
      <c r="A25" s="529"/>
      <c r="B25" s="530"/>
      <c r="C25" s="530"/>
      <c r="D25" s="530"/>
      <c r="E25" s="530"/>
      <c r="F25" s="531"/>
      <c r="G25" s="520"/>
      <c r="H25" s="521"/>
      <c r="I25" s="521"/>
      <c r="J25" s="521"/>
      <c r="K25" s="521"/>
      <c r="L25" s="521"/>
      <c r="M25" s="521"/>
      <c r="N25" s="521"/>
      <c r="O25" s="521"/>
      <c r="P25" s="521"/>
      <c r="Q25" s="521"/>
      <c r="R25" s="521"/>
      <c r="S25" s="521"/>
      <c r="T25" s="521"/>
      <c r="U25" s="521"/>
      <c r="V25" s="521"/>
      <c r="W25" s="521"/>
      <c r="X25" s="522"/>
      <c r="Y25" s="471">
        <v>1.3</v>
      </c>
      <c r="Z25" s="471"/>
      <c r="AA25" s="471"/>
      <c r="AB25" s="471"/>
      <c r="AC25" s="471"/>
      <c r="AD25" s="471"/>
      <c r="AE25" s="471"/>
      <c r="AF25" s="471"/>
      <c r="AG25" s="471"/>
      <c r="AH25" s="471"/>
      <c r="AI25" s="471"/>
      <c r="AJ25" s="471"/>
      <c r="AK25" s="471"/>
      <c r="AL25" s="471"/>
      <c r="AM25" s="471"/>
      <c r="AN25" s="471"/>
      <c r="AO25" s="472">
        <f t="shared" si="0"/>
        <v>28222.803</v>
      </c>
      <c r="AP25" s="472"/>
      <c r="AQ25" s="472"/>
      <c r="AR25" s="472"/>
      <c r="AS25" s="472"/>
      <c r="AT25" s="472"/>
      <c r="AU25" s="472"/>
      <c r="AV25" s="472"/>
      <c r="AW25" s="472"/>
      <c r="AX25" s="472"/>
      <c r="AY25" s="472"/>
      <c r="AZ25" s="472"/>
      <c r="BA25" s="472"/>
      <c r="BB25" s="472"/>
      <c r="BC25" s="472"/>
      <c r="BD25" s="472"/>
      <c r="BE25" s="472"/>
      <c r="BF25" s="514">
        <v>10452.89</v>
      </c>
      <c r="BG25" s="515"/>
      <c r="BH25" s="515"/>
      <c r="BI25" s="515"/>
      <c r="BJ25" s="515"/>
      <c r="BK25" s="515"/>
      <c r="BL25" s="515"/>
      <c r="BM25" s="515"/>
      <c r="BN25" s="515"/>
      <c r="BO25" s="515"/>
      <c r="BP25" s="515"/>
      <c r="BQ25" s="515"/>
      <c r="BR25" s="515"/>
      <c r="BS25" s="515"/>
      <c r="BT25" s="515"/>
      <c r="BU25" s="515"/>
      <c r="BV25" s="515"/>
      <c r="BW25" s="516"/>
      <c r="BX25" s="472">
        <f t="shared" si="4"/>
        <v>12543.468000000001</v>
      </c>
      <c r="BY25" s="472"/>
      <c r="BZ25" s="472"/>
      <c r="CA25" s="472"/>
      <c r="CB25" s="472"/>
      <c r="CC25" s="472"/>
      <c r="CD25" s="472"/>
      <c r="CE25" s="472"/>
      <c r="CF25" s="472"/>
      <c r="CG25" s="472"/>
      <c r="CH25" s="472"/>
      <c r="CI25" s="472"/>
      <c r="CJ25" s="472"/>
      <c r="CK25" s="472"/>
      <c r="CL25" s="472"/>
      <c r="CM25" s="472"/>
      <c r="CN25" s="472"/>
      <c r="CO25" s="472"/>
      <c r="CP25" s="472"/>
      <c r="CQ25" s="472">
        <f t="shared" si="1"/>
        <v>5226.4449999999997</v>
      </c>
      <c r="CR25" s="472"/>
      <c r="CS25" s="472"/>
      <c r="CT25" s="472"/>
      <c r="CU25" s="472"/>
      <c r="CV25" s="472"/>
      <c r="CW25" s="472"/>
      <c r="CX25" s="472"/>
      <c r="CY25" s="472"/>
      <c r="CZ25" s="472"/>
      <c r="DA25" s="472"/>
      <c r="DB25" s="472"/>
      <c r="DC25" s="472"/>
      <c r="DD25" s="472"/>
      <c r="DE25" s="472"/>
      <c r="DF25" s="472"/>
      <c r="DG25" s="472"/>
      <c r="DH25" s="472"/>
      <c r="DI25" s="472">
        <v>50</v>
      </c>
      <c r="DJ25" s="472"/>
      <c r="DK25" s="472"/>
      <c r="DL25" s="472"/>
      <c r="DM25" s="472"/>
      <c r="DN25" s="472"/>
      <c r="DO25" s="472"/>
      <c r="DP25" s="472"/>
      <c r="DQ25" s="472"/>
      <c r="DR25" s="472"/>
      <c r="DS25" s="472"/>
      <c r="DT25" s="472"/>
      <c r="DU25" s="472"/>
      <c r="DV25" s="472"/>
      <c r="DW25" s="472"/>
      <c r="DX25" s="472"/>
      <c r="DY25" s="472">
        <f t="shared" si="2"/>
        <v>7839.6674999999996</v>
      </c>
      <c r="DZ25" s="472"/>
      <c r="EA25" s="472"/>
      <c r="EB25" s="472"/>
      <c r="EC25" s="472"/>
      <c r="ED25" s="472"/>
      <c r="EE25" s="472"/>
      <c r="EF25" s="472"/>
      <c r="EG25" s="472"/>
      <c r="EH25" s="472"/>
      <c r="EI25" s="472"/>
      <c r="EJ25" s="472"/>
      <c r="EK25" s="472"/>
      <c r="EL25" s="472"/>
      <c r="EM25" s="472"/>
      <c r="EN25" s="472"/>
      <c r="EO25" s="472">
        <f t="shared" si="3"/>
        <v>432749.64599999995</v>
      </c>
      <c r="EP25" s="472"/>
      <c r="EQ25" s="472"/>
      <c r="ER25" s="472"/>
      <c r="ES25" s="472"/>
      <c r="ET25" s="472"/>
      <c r="EU25" s="472"/>
      <c r="EV25" s="472"/>
      <c r="EW25" s="472"/>
      <c r="EX25" s="472"/>
      <c r="EY25" s="472"/>
      <c r="EZ25" s="472"/>
      <c r="FA25" s="472"/>
      <c r="FB25" s="472"/>
      <c r="FC25" s="472"/>
      <c r="FD25" s="472"/>
      <c r="FE25" s="472"/>
    </row>
    <row r="26" spans="1:161" s="113" customFormat="1" ht="13.2" customHeight="1" x14ac:dyDescent="0.3">
      <c r="A26" s="529"/>
      <c r="B26" s="530"/>
      <c r="C26" s="530"/>
      <c r="D26" s="530"/>
      <c r="E26" s="530"/>
      <c r="F26" s="531"/>
      <c r="G26" s="520"/>
      <c r="H26" s="521"/>
      <c r="I26" s="521"/>
      <c r="J26" s="521"/>
      <c r="K26" s="521"/>
      <c r="L26" s="521"/>
      <c r="M26" s="521"/>
      <c r="N26" s="521"/>
      <c r="O26" s="521"/>
      <c r="P26" s="521"/>
      <c r="Q26" s="521"/>
      <c r="R26" s="521"/>
      <c r="S26" s="521"/>
      <c r="T26" s="521"/>
      <c r="U26" s="521"/>
      <c r="V26" s="521"/>
      <c r="W26" s="521"/>
      <c r="X26" s="522"/>
      <c r="Y26" s="508">
        <v>1.2</v>
      </c>
      <c r="Z26" s="509"/>
      <c r="AA26" s="509"/>
      <c r="AB26" s="509"/>
      <c r="AC26" s="509"/>
      <c r="AD26" s="509"/>
      <c r="AE26" s="509"/>
      <c r="AF26" s="509"/>
      <c r="AG26" s="509"/>
      <c r="AH26" s="509"/>
      <c r="AI26" s="509"/>
      <c r="AJ26" s="509"/>
      <c r="AK26" s="509"/>
      <c r="AL26" s="509"/>
      <c r="AM26" s="509"/>
      <c r="AN26" s="510"/>
      <c r="AO26" s="472">
        <f t="shared" si="0"/>
        <v>18954.162</v>
      </c>
      <c r="AP26" s="472"/>
      <c r="AQ26" s="472"/>
      <c r="AR26" s="472"/>
      <c r="AS26" s="472"/>
      <c r="AT26" s="472"/>
      <c r="AU26" s="472"/>
      <c r="AV26" s="472"/>
      <c r="AW26" s="472"/>
      <c r="AX26" s="472"/>
      <c r="AY26" s="472"/>
      <c r="AZ26" s="472"/>
      <c r="BA26" s="472"/>
      <c r="BB26" s="472"/>
      <c r="BC26" s="472"/>
      <c r="BD26" s="472"/>
      <c r="BE26" s="472"/>
      <c r="BF26" s="514">
        <v>9156.6</v>
      </c>
      <c r="BG26" s="515"/>
      <c r="BH26" s="515"/>
      <c r="BI26" s="515"/>
      <c r="BJ26" s="515"/>
      <c r="BK26" s="515"/>
      <c r="BL26" s="515"/>
      <c r="BM26" s="515"/>
      <c r="BN26" s="515"/>
      <c r="BO26" s="515"/>
      <c r="BP26" s="515"/>
      <c r="BQ26" s="515"/>
      <c r="BR26" s="515"/>
      <c r="BS26" s="515"/>
      <c r="BT26" s="515"/>
      <c r="BU26" s="515"/>
      <c r="BV26" s="515"/>
      <c r="BW26" s="516"/>
      <c r="BX26" s="472">
        <f t="shared" si="4"/>
        <v>8424.0720000000001</v>
      </c>
      <c r="BY26" s="472"/>
      <c r="BZ26" s="472"/>
      <c r="CA26" s="472"/>
      <c r="CB26" s="472"/>
      <c r="CC26" s="472"/>
      <c r="CD26" s="472"/>
      <c r="CE26" s="472"/>
      <c r="CF26" s="472"/>
      <c r="CG26" s="472"/>
      <c r="CH26" s="472"/>
      <c r="CI26" s="472"/>
      <c r="CJ26" s="472"/>
      <c r="CK26" s="472"/>
      <c r="CL26" s="472"/>
      <c r="CM26" s="472"/>
      <c r="CN26" s="472"/>
      <c r="CO26" s="472"/>
      <c r="CP26" s="472"/>
      <c r="CQ26" s="472">
        <f t="shared" si="1"/>
        <v>1373.49</v>
      </c>
      <c r="CR26" s="472"/>
      <c r="CS26" s="472"/>
      <c r="CT26" s="472"/>
      <c r="CU26" s="472"/>
      <c r="CV26" s="472"/>
      <c r="CW26" s="472"/>
      <c r="CX26" s="472"/>
      <c r="CY26" s="472"/>
      <c r="CZ26" s="472"/>
      <c r="DA26" s="472"/>
      <c r="DB26" s="472"/>
      <c r="DC26" s="472"/>
      <c r="DD26" s="472"/>
      <c r="DE26" s="472"/>
      <c r="DF26" s="472"/>
      <c r="DG26" s="472"/>
      <c r="DH26" s="472"/>
      <c r="DI26" s="472">
        <v>15</v>
      </c>
      <c r="DJ26" s="472"/>
      <c r="DK26" s="472"/>
      <c r="DL26" s="472"/>
      <c r="DM26" s="472"/>
      <c r="DN26" s="472"/>
      <c r="DO26" s="472"/>
      <c r="DP26" s="472"/>
      <c r="DQ26" s="472"/>
      <c r="DR26" s="472"/>
      <c r="DS26" s="472"/>
      <c r="DT26" s="472"/>
      <c r="DU26" s="472"/>
      <c r="DV26" s="472"/>
      <c r="DW26" s="472"/>
      <c r="DX26" s="472"/>
      <c r="DY26" s="472">
        <f t="shared" si="2"/>
        <v>5265.0450000000001</v>
      </c>
      <c r="DZ26" s="472"/>
      <c r="EA26" s="472"/>
      <c r="EB26" s="472"/>
      <c r="EC26" s="472"/>
      <c r="ED26" s="472"/>
      <c r="EE26" s="472"/>
      <c r="EF26" s="472"/>
      <c r="EG26" s="472"/>
      <c r="EH26" s="472"/>
      <c r="EI26" s="472"/>
      <c r="EJ26" s="472"/>
      <c r="EK26" s="472"/>
      <c r="EL26" s="472"/>
      <c r="EM26" s="472"/>
      <c r="EN26" s="472"/>
      <c r="EO26" s="472">
        <f t="shared" si="3"/>
        <v>290630.48400000005</v>
      </c>
      <c r="EP26" s="472"/>
      <c r="EQ26" s="472"/>
      <c r="ER26" s="472"/>
      <c r="ES26" s="472"/>
      <c r="ET26" s="472"/>
      <c r="EU26" s="472"/>
      <c r="EV26" s="472"/>
      <c r="EW26" s="472"/>
      <c r="EX26" s="472"/>
      <c r="EY26" s="472"/>
      <c r="EZ26" s="472"/>
      <c r="FA26" s="472"/>
      <c r="FB26" s="472"/>
      <c r="FC26" s="472"/>
      <c r="FD26" s="472"/>
      <c r="FE26" s="472"/>
    </row>
    <row r="27" spans="1:161" s="113" customFormat="1" ht="13.2" customHeight="1" x14ac:dyDescent="0.3">
      <c r="A27" s="529"/>
      <c r="B27" s="530"/>
      <c r="C27" s="530"/>
      <c r="D27" s="530"/>
      <c r="E27" s="530"/>
      <c r="F27" s="531"/>
      <c r="G27" s="520"/>
      <c r="H27" s="521"/>
      <c r="I27" s="521"/>
      <c r="J27" s="521"/>
      <c r="K27" s="521"/>
      <c r="L27" s="521"/>
      <c r="M27" s="521"/>
      <c r="N27" s="521"/>
      <c r="O27" s="521"/>
      <c r="P27" s="521"/>
      <c r="Q27" s="521"/>
      <c r="R27" s="521"/>
      <c r="S27" s="521"/>
      <c r="T27" s="521"/>
      <c r="U27" s="521"/>
      <c r="V27" s="521"/>
      <c r="W27" s="521"/>
      <c r="X27" s="522"/>
      <c r="Y27" s="471">
        <v>1.4</v>
      </c>
      <c r="Z27" s="471"/>
      <c r="AA27" s="471"/>
      <c r="AB27" s="471"/>
      <c r="AC27" s="471"/>
      <c r="AD27" s="471"/>
      <c r="AE27" s="471"/>
      <c r="AF27" s="471"/>
      <c r="AG27" s="471"/>
      <c r="AH27" s="471"/>
      <c r="AI27" s="471"/>
      <c r="AJ27" s="471"/>
      <c r="AK27" s="471"/>
      <c r="AL27" s="471"/>
      <c r="AM27" s="471"/>
      <c r="AN27" s="471"/>
      <c r="AO27" s="472">
        <f t="shared" si="0"/>
        <v>33391.065600000002</v>
      </c>
      <c r="AP27" s="472"/>
      <c r="AQ27" s="472"/>
      <c r="AR27" s="472"/>
      <c r="AS27" s="472"/>
      <c r="AT27" s="472"/>
      <c r="AU27" s="472"/>
      <c r="AV27" s="472"/>
      <c r="AW27" s="472"/>
      <c r="AX27" s="472"/>
      <c r="AY27" s="472"/>
      <c r="AZ27" s="472"/>
      <c r="BA27" s="472"/>
      <c r="BB27" s="472"/>
      <c r="BC27" s="472"/>
      <c r="BD27" s="472"/>
      <c r="BE27" s="472"/>
      <c r="BF27" s="514">
        <v>11594.12</v>
      </c>
      <c r="BG27" s="515"/>
      <c r="BH27" s="515"/>
      <c r="BI27" s="515"/>
      <c r="BJ27" s="515"/>
      <c r="BK27" s="515"/>
      <c r="BL27" s="515"/>
      <c r="BM27" s="515"/>
      <c r="BN27" s="515"/>
      <c r="BO27" s="515"/>
      <c r="BP27" s="515"/>
      <c r="BQ27" s="515"/>
      <c r="BR27" s="515"/>
      <c r="BS27" s="515"/>
      <c r="BT27" s="515"/>
      <c r="BU27" s="515"/>
      <c r="BV27" s="515"/>
      <c r="BW27" s="516"/>
      <c r="BX27" s="472">
        <f t="shared" si="4"/>
        <v>14840.473600000001</v>
      </c>
      <c r="BY27" s="472"/>
      <c r="BZ27" s="472"/>
      <c r="CA27" s="472"/>
      <c r="CB27" s="472"/>
      <c r="CC27" s="472"/>
      <c r="CD27" s="472"/>
      <c r="CE27" s="472"/>
      <c r="CF27" s="472"/>
      <c r="CG27" s="472"/>
      <c r="CH27" s="472"/>
      <c r="CI27" s="472"/>
      <c r="CJ27" s="472"/>
      <c r="CK27" s="472"/>
      <c r="CL27" s="472"/>
      <c r="CM27" s="472"/>
      <c r="CN27" s="472"/>
      <c r="CO27" s="472"/>
      <c r="CP27" s="472"/>
      <c r="CQ27" s="472">
        <f t="shared" si="1"/>
        <v>6956.4720000000007</v>
      </c>
      <c r="CR27" s="472"/>
      <c r="CS27" s="472"/>
      <c r="CT27" s="472"/>
      <c r="CU27" s="472"/>
      <c r="CV27" s="472"/>
      <c r="CW27" s="472"/>
      <c r="CX27" s="472"/>
      <c r="CY27" s="472"/>
      <c r="CZ27" s="472"/>
      <c r="DA27" s="472"/>
      <c r="DB27" s="472"/>
      <c r="DC27" s="472"/>
      <c r="DD27" s="472"/>
      <c r="DE27" s="472"/>
      <c r="DF27" s="472"/>
      <c r="DG27" s="472"/>
      <c r="DH27" s="472"/>
      <c r="DI27" s="472">
        <v>60</v>
      </c>
      <c r="DJ27" s="472"/>
      <c r="DK27" s="472"/>
      <c r="DL27" s="472"/>
      <c r="DM27" s="472"/>
      <c r="DN27" s="472"/>
      <c r="DO27" s="472"/>
      <c r="DP27" s="472"/>
      <c r="DQ27" s="472"/>
      <c r="DR27" s="472"/>
      <c r="DS27" s="472"/>
      <c r="DT27" s="472"/>
      <c r="DU27" s="472"/>
      <c r="DV27" s="472"/>
      <c r="DW27" s="472"/>
      <c r="DX27" s="472"/>
      <c r="DY27" s="472">
        <f t="shared" si="2"/>
        <v>9275.2960000000003</v>
      </c>
      <c r="DZ27" s="472"/>
      <c r="EA27" s="472"/>
      <c r="EB27" s="472"/>
      <c r="EC27" s="472"/>
      <c r="ED27" s="472"/>
      <c r="EE27" s="472"/>
      <c r="EF27" s="472"/>
      <c r="EG27" s="472"/>
      <c r="EH27" s="472"/>
      <c r="EI27" s="472"/>
      <c r="EJ27" s="472"/>
      <c r="EK27" s="472"/>
      <c r="EL27" s="472"/>
      <c r="EM27" s="472"/>
      <c r="EN27" s="472"/>
      <c r="EO27" s="472">
        <f t="shared" si="3"/>
        <v>511996.33920000005</v>
      </c>
      <c r="EP27" s="472"/>
      <c r="EQ27" s="472"/>
      <c r="ER27" s="472"/>
      <c r="ES27" s="472"/>
      <c r="ET27" s="472"/>
      <c r="EU27" s="472"/>
      <c r="EV27" s="472"/>
      <c r="EW27" s="472"/>
      <c r="EX27" s="472"/>
      <c r="EY27" s="472"/>
      <c r="EZ27" s="472"/>
      <c r="FA27" s="472"/>
      <c r="FB27" s="472"/>
      <c r="FC27" s="472"/>
      <c r="FD27" s="472"/>
      <c r="FE27" s="472"/>
    </row>
    <row r="28" spans="1:161" s="113" customFormat="1" ht="13.2" customHeight="1" x14ac:dyDescent="0.3">
      <c r="A28" s="529"/>
      <c r="B28" s="530"/>
      <c r="C28" s="530"/>
      <c r="D28" s="530"/>
      <c r="E28" s="530"/>
      <c r="F28" s="531"/>
      <c r="G28" s="520"/>
      <c r="H28" s="521"/>
      <c r="I28" s="521"/>
      <c r="J28" s="521"/>
      <c r="K28" s="521"/>
      <c r="L28" s="521"/>
      <c r="M28" s="521"/>
      <c r="N28" s="521"/>
      <c r="O28" s="521"/>
      <c r="P28" s="521"/>
      <c r="Q28" s="521"/>
      <c r="R28" s="521"/>
      <c r="S28" s="521"/>
      <c r="T28" s="521"/>
      <c r="U28" s="521"/>
      <c r="V28" s="521"/>
      <c r="W28" s="521"/>
      <c r="X28" s="522"/>
      <c r="Y28" s="471">
        <v>1.1000000000000001</v>
      </c>
      <c r="Z28" s="471"/>
      <c r="AA28" s="471"/>
      <c r="AB28" s="471"/>
      <c r="AC28" s="471"/>
      <c r="AD28" s="471"/>
      <c r="AE28" s="471"/>
      <c r="AF28" s="471"/>
      <c r="AG28" s="471"/>
      <c r="AH28" s="471"/>
      <c r="AI28" s="471"/>
      <c r="AJ28" s="471"/>
      <c r="AK28" s="471"/>
      <c r="AL28" s="471"/>
      <c r="AM28" s="471"/>
      <c r="AN28" s="471"/>
      <c r="AO28" s="472">
        <f t="shared" si="0"/>
        <v>15873.4422</v>
      </c>
      <c r="AP28" s="472"/>
      <c r="AQ28" s="472"/>
      <c r="AR28" s="472"/>
      <c r="AS28" s="472"/>
      <c r="AT28" s="472"/>
      <c r="AU28" s="472"/>
      <c r="AV28" s="472"/>
      <c r="AW28" s="472"/>
      <c r="AX28" s="472"/>
      <c r="AY28" s="472"/>
      <c r="AZ28" s="472"/>
      <c r="BA28" s="472"/>
      <c r="BB28" s="472"/>
      <c r="BC28" s="472"/>
      <c r="BD28" s="472"/>
      <c r="BE28" s="472"/>
      <c r="BF28" s="514">
        <v>8016.89</v>
      </c>
      <c r="BG28" s="515"/>
      <c r="BH28" s="515"/>
      <c r="BI28" s="515"/>
      <c r="BJ28" s="515"/>
      <c r="BK28" s="515"/>
      <c r="BL28" s="515"/>
      <c r="BM28" s="515"/>
      <c r="BN28" s="515"/>
      <c r="BO28" s="515"/>
      <c r="BP28" s="515"/>
      <c r="BQ28" s="515"/>
      <c r="BR28" s="515"/>
      <c r="BS28" s="515"/>
      <c r="BT28" s="515"/>
      <c r="BU28" s="515"/>
      <c r="BV28" s="515"/>
      <c r="BW28" s="516"/>
      <c r="BX28" s="472">
        <f t="shared" si="4"/>
        <v>7054.8631999999998</v>
      </c>
      <c r="BY28" s="472"/>
      <c r="BZ28" s="472"/>
      <c r="CA28" s="472"/>
      <c r="CB28" s="472"/>
      <c r="CC28" s="472"/>
      <c r="CD28" s="472"/>
      <c r="CE28" s="472"/>
      <c r="CF28" s="472"/>
      <c r="CG28" s="472"/>
      <c r="CH28" s="472"/>
      <c r="CI28" s="472"/>
      <c r="CJ28" s="472"/>
      <c r="CK28" s="472"/>
      <c r="CL28" s="472"/>
      <c r="CM28" s="472"/>
      <c r="CN28" s="472"/>
      <c r="CO28" s="472"/>
      <c r="CP28" s="472"/>
      <c r="CQ28" s="472">
        <f t="shared" si="1"/>
        <v>801.68900000000008</v>
      </c>
      <c r="CR28" s="472"/>
      <c r="CS28" s="472"/>
      <c r="CT28" s="472"/>
      <c r="CU28" s="472"/>
      <c r="CV28" s="472"/>
      <c r="CW28" s="472"/>
      <c r="CX28" s="472"/>
      <c r="CY28" s="472"/>
      <c r="CZ28" s="472"/>
      <c r="DA28" s="472"/>
      <c r="DB28" s="472"/>
      <c r="DC28" s="472"/>
      <c r="DD28" s="472"/>
      <c r="DE28" s="472"/>
      <c r="DF28" s="472"/>
      <c r="DG28" s="472"/>
      <c r="DH28" s="472"/>
      <c r="DI28" s="472">
        <v>10</v>
      </c>
      <c r="DJ28" s="472"/>
      <c r="DK28" s="472"/>
      <c r="DL28" s="472"/>
      <c r="DM28" s="472"/>
      <c r="DN28" s="472"/>
      <c r="DO28" s="472"/>
      <c r="DP28" s="472"/>
      <c r="DQ28" s="472"/>
      <c r="DR28" s="472"/>
      <c r="DS28" s="472"/>
      <c r="DT28" s="472"/>
      <c r="DU28" s="472"/>
      <c r="DV28" s="472"/>
      <c r="DW28" s="472"/>
      <c r="DX28" s="472"/>
      <c r="DY28" s="472">
        <f t="shared" si="2"/>
        <v>4409.2894999999999</v>
      </c>
      <c r="DZ28" s="472"/>
      <c r="EA28" s="472"/>
      <c r="EB28" s="472"/>
      <c r="EC28" s="472"/>
      <c r="ED28" s="472"/>
      <c r="EE28" s="472"/>
      <c r="EF28" s="472"/>
      <c r="EG28" s="472"/>
      <c r="EH28" s="472"/>
      <c r="EI28" s="472"/>
      <c r="EJ28" s="472"/>
      <c r="EK28" s="472"/>
      <c r="EL28" s="472"/>
      <c r="EM28" s="472"/>
      <c r="EN28" s="472"/>
      <c r="EO28" s="472">
        <f t="shared" si="3"/>
        <v>243392.78039999999</v>
      </c>
      <c r="EP28" s="472"/>
      <c r="EQ28" s="472"/>
      <c r="ER28" s="472"/>
      <c r="ES28" s="472"/>
      <c r="ET28" s="472"/>
      <c r="EU28" s="472"/>
      <c r="EV28" s="472"/>
      <c r="EW28" s="472"/>
      <c r="EX28" s="472"/>
      <c r="EY28" s="472"/>
      <c r="EZ28" s="472"/>
      <c r="FA28" s="472"/>
      <c r="FB28" s="472"/>
      <c r="FC28" s="472"/>
      <c r="FD28" s="472"/>
      <c r="FE28" s="472"/>
    </row>
    <row r="29" spans="1:161" s="113" customFormat="1" ht="13.2" customHeight="1" x14ac:dyDescent="0.3">
      <c r="A29" s="529"/>
      <c r="B29" s="530"/>
      <c r="C29" s="530"/>
      <c r="D29" s="530"/>
      <c r="E29" s="530"/>
      <c r="F29" s="531"/>
      <c r="G29" s="520"/>
      <c r="H29" s="521"/>
      <c r="I29" s="521"/>
      <c r="J29" s="521"/>
      <c r="K29" s="521"/>
      <c r="L29" s="521"/>
      <c r="M29" s="521"/>
      <c r="N29" s="521"/>
      <c r="O29" s="521"/>
      <c r="P29" s="521"/>
      <c r="Q29" s="521"/>
      <c r="R29" s="521"/>
      <c r="S29" s="521"/>
      <c r="T29" s="521"/>
      <c r="U29" s="521"/>
      <c r="V29" s="521"/>
      <c r="W29" s="521"/>
      <c r="X29" s="522"/>
      <c r="Y29" s="471">
        <v>1.6</v>
      </c>
      <c r="Z29" s="471"/>
      <c r="AA29" s="471"/>
      <c r="AB29" s="471"/>
      <c r="AC29" s="471"/>
      <c r="AD29" s="471"/>
      <c r="AE29" s="471"/>
      <c r="AF29" s="471"/>
      <c r="AG29" s="471"/>
      <c r="AH29" s="471"/>
      <c r="AI29" s="471"/>
      <c r="AJ29" s="471"/>
      <c r="AK29" s="471"/>
      <c r="AL29" s="471"/>
      <c r="AM29" s="471"/>
      <c r="AN29" s="471"/>
      <c r="AO29" s="472">
        <f t="shared" si="0"/>
        <v>49420.539000000004</v>
      </c>
      <c r="AP29" s="472"/>
      <c r="AQ29" s="472"/>
      <c r="AR29" s="472"/>
      <c r="AS29" s="472"/>
      <c r="AT29" s="472"/>
      <c r="AU29" s="472"/>
      <c r="AV29" s="472"/>
      <c r="AW29" s="472"/>
      <c r="AX29" s="472"/>
      <c r="AY29" s="472"/>
      <c r="AZ29" s="472"/>
      <c r="BA29" s="472"/>
      <c r="BB29" s="472"/>
      <c r="BC29" s="472"/>
      <c r="BD29" s="472"/>
      <c r="BE29" s="472"/>
      <c r="BF29" s="514">
        <v>14450.45</v>
      </c>
      <c r="BG29" s="515"/>
      <c r="BH29" s="515"/>
      <c r="BI29" s="515"/>
      <c r="BJ29" s="515"/>
      <c r="BK29" s="515"/>
      <c r="BL29" s="515"/>
      <c r="BM29" s="515"/>
      <c r="BN29" s="515"/>
      <c r="BO29" s="515"/>
      <c r="BP29" s="515"/>
      <c r="BQ29" s="515"/>
      <c r="BR29" s="515"/>
      <c r="BS29" s="515"/>
      <c r="BT29" s="515"/>
      <c r="BU29" s="515"/>
      <c r="BV29" s="515"/>
      <c r="BW29" s="516"/>
      <c r="BX29" s="472">
        <f t="shared" si="4"/>
        <v>21964.684000000005</v>
      </c>
      <c r="BY29" s="472"/>
      <c r="BZ29" s="472"/>
      <c r="CA29" s="472"/>
      <c r="CB29" s="472"/>
      <c r="CC29" s="472"/>
      <c r="CD29" s="472"/>
      <c r="CE29" s="472"/>
      <c r="CF29" s="472"/>
      <c r="CG29" s="472"/>
      <c r="CH29" s="472"/>
      <c r="CI29" s="472"/>
      <c r="CJ29" s="472"/>
      <c r="CK29" s="472"/>
      <c r="CL29" s="472"/>
      <c r="CM29" s="472"/>
      <c r="CN29" s="472"/>
      <c r="CO29" s="472"/>
      <c r="CP29" s="472"/>
      <c r="CQ29" s="472">
        <f t="shared" si="1"/>
        <v>13005.405000000001</v>
      </c>
      <c r="CR29" s="472"/>
      <c r="CS29" s="472"/>
      <c r="CT29" s="472"/>
      <c r="CU29" s="472"/>
      <c r="CV29" s="472"/>
      <c r="CW29" s="472"/>
      <c r="CX29" s="472"/>
      <c r="CY29" s="472"/>
      <c r="CZ29" s="472"/>
      <c r="DA29" s="472"/>
      <c r="DB29" s="472"/>
      <c r="DC29" s="472"/>
      <c r="DD29" s="472"/>
      <c r="DE29" s="472"/>
      <c r="DF29" s="472"/>
      <c r="DG29" s="472"/>
      <c r="DH29" s="472"/>
      <c r="DI29" s="472">
        <v>90</v>
      </c>
      <c r="DJ29" s="472"/>
      <c r="DK29" s="472"/>
      <c r="DL29" s="472"/>
      <c r="DM29" s="472"/>
      <c r="DN29" s="472"/>
      <c r="DO29" s="472"/>
      <c r="DP29" s="472"/>
      <c r="DQ29" s="472"/>
      <c r="DR29" s="472"/>
      <c r="DS29" s="472"/>
      <c r="DT29" s="472"/>
      <c r="DU29" s="472"/>
      <c r="DV29" s="472"/>
      <c r="DW29" s="472"/>
      <c r="DX29" s="472"/>
      <c r="DY29" s="472">
        <f t="shared" si="2"/>
        <v>13727.927500000002</v>
      </c>
      <c r="DZ29" s="472"/>
      <c r="EA29" s="472"/>
      <c r="EB29" s="472"/>
      <c r="EC29" s="472"/>
      <c r="ED29" s="472"/>
      <c r="EE29" s="472"/>
      <c r="EF29" s="472"/>
      <c r="EG29" s="472"/>
      <c r="EH29" s="472"/>
      <c r="EI29" s="472"/>
      <c r="EJ29" s="472"/>
      <c r="EK29" s="472"/>
      <c r="EL29" s="472"/>
      <c r="EM29" s="472"/>
      <c r="EN29" s="472"/>
      <c r="EO29" s="472">
        <f t="shared" si="3"/>
        <v>757781.59800000011</v>
      </c>
      <c r="EP29" s="472"/>
      <c r="EQ29" s="472"/>
      <c r="ER29" s="472"/>
      <c r="ES29" s="472"/>
      <c r="ET29" s="472"/>
      <c r="EU29" s="472"/>
      <c r="EV29" s="472"/>
      <c r="EW29" s="472"/>
      <c r="EX29" s="472"/>
      <c r="EY29" s="472"/>
      <c r="EZ29" s="472"/>
      <c r="FA29" s="472"/>
      <c r="FB29" s="472"/>
      <c r="FC29" s="472"/>
      <c r="FD29" s="472"/>
      <c r="FE29" s="472"/>
    </row>
    <row r="30" spans="1:161" s="113" customFormat="1" ht="13.2" customHeight="1" x14ac:dyDescent="0.3">
      <c r="A30" s="529"/>
      <c r="B30" s="530"/>
      <c r="C30" s="530"/>
      <c r="D30" s="530"/>
      <c r="E30" s="530"/>
      <c r="F30" s="531"/>
      <c r="G30" s="520"/>
      <c r="H30" s="521"/>
      <c r="I30" s="521"/>
      <c r="J30" s="521"/>
      <c r="K30" s="521"/>
      <c r="L30" s="521"/>
      <c r="M30" s="521"/>
      <c r="N30" s="521"/>
      <c r="O30" s="521"/>
      <c r="P30" s="521"/>
      <c r="Q30" s="521"/>
      <c r="R30" s="521"/>
      <c r="S30" s="521"/>
      <c r="T30" s="521"/>
      <c r="U30" s="521"/>
      <c r="V30" s="521"/>
      <c r="W30" s="521"/>
      <c r="X30" s="522"/>
      <c r="Y30" s="471">
        <v>1.6</v>
      </c>
      <c r="Z30" s="471"/>
      <c r="AA30" s="471"/>
      <c r="AB30" s="471"/>
      <c r="AC30" s="471"/>
      <c r="AD30" s="471"/>
      <c r="AE30" s="471"/>
      <c r="AF30" s="471"/>
      <c r="AG30" s="471"/>
      <c r="AH30" s="471"/>
      <c r="AI30" s="471"/>
      <c r="AJ30" s="471"/>
      <c r="AK30" s="471"/>
      <c r="AL30" s="471"/>
      <c r="AM30" s="471"/>
      <c r="AN30" s="471"/>
      <c r="AO30" s="472">
        <f t="shared" ref="AO30" si="5">BF30+BX30+CQ30</f>
        <v>44018.8992</v>
      </c>
      <c r="AP30" s="472"/>
      <c r="AQ30" s="472"/>
      <c r="AR30" s="472"/>
      <c r="AS30" s="472"/>
      <c r="AT30" s="472"/>
      <c r="AU30" s="472"/>
      <c r="AV30" s="472"/>
      <c r="AW30" s="472"/>
      <c r="AX30" s="472"/>
      <c r="AY30" s="472"/>
      <c r="AZ30" s="472"/>
      <c r="BA30" s="472"/>
      <c r="BB30" s="472"/>
      <c r="BC30" s="472"/>
      <c r="BD30" s="472"/>
      <c r="BE30" s="472"/>
      <c r="BF30" s="514">
        <v>13586.08</v>
      </c>
      <c r="BG30" s="515"/>
      <c r="BH30" s="515"/>
      <c r="BI30" s="515"/>
      <c r="BJ30" s="515"/>
      <c r="BK30" s="515"/>
      <c r="BL30" s="515"/>
      <c r="BM30" s="515"/>
      <c r="BN30" s="515"/>
      <c r="BO30" s="515"/>
      <c r="BP30" s="515"/>
      <c r="BQ30" s="515"/>
      <c r="BR30" s="515"/>
      <c r="BS30" s="515"/>
      <c r="BT30" s="515"/>
      <c r="BU30" s="515"/>
      <c r="BV30" s="515"/>
      <c r="BW30" s="516"/>
      <c r="BX30" s="472">
        <f t="shared" ref="BX30" si="6">(BF30+CQ30)*0.8</f>
        <v>19563.9552</v>
      </c>
      <c r="BY30" s="472"/>
      <c r="BZ30" s="472"/>
      <c r="CA30" s="472"/>
      <c r="CB30" s="472"/>
      <c r="CC30" s="472"/>
      <c r="CD30" s="472"/>
      <c r="CE30" s="472"/>
      <c r="CF30" s="472"/>
      <c r="CG30" s="472"/>
      <c r="CH30" s="472"/>
      <c r="CI30" s="472"/>
      <c r="CJ30" s="472"/>
      <c r="CK30" s="472"/>
      <c r="CL30" s="472"/>
      <c r="CM30" s="472"/>
      <c r="CN30" s="472"/>
      <c r="CO30" s="472"/>
      <c r="CP30" s="472"/>
      <c r="CQ30" s="472">
        <f t="shared" ref="CQ30" si="7">BF30*DI30/100</f>
        <v>10868.864</v>
      </c>
      <c r="CR30" s="472"/>
      <c r="CS30" s="472"/>
      <c r="CT30" s="472"/>
      <c r="CU30" s="472"/>
      <c r="CV30" s="472"/>
      <c r="CW30" s="472"/>
      <c r="CX30" s="472"/>
      <c r="CY30" s="472"/>
      <c r="CZ30" s="472"/>
      <c r="DA30" s="472"/>
      <c r="DB30" s="472"/>
      <c r="DC30" s="472"/>
      <c r="DD30" s="472"/>
      <c r="DE30" s="472"/>
      <c r="DF30" s="472"/>
      <c r="DG30" s="472"/>
      <c r="DH30" s="472"/>
      <c r="DI30" s="472">
        <v>80</v>
      </c>
      <c r="DJ30" s="472"/>
      <c r="DK30" s="472"/>
      <c r="DL30" s="472"/>
      <c r="DM30" s="472"/>
      <c r="DN30" s="472"/>
      <c r="DO30" s="472"/>
      <c r="DP30" s="472"/>
      <c r="DQ30" s="472"/>
      <c r="DR30" s="472"/>
      <c r="DS30" s="472"/>
      <c r="DT30" s="472"/>
      <c r="DU30" s="472"/>
      <c r="DV30" s="472"/>
      <c r="DW30" s="472"/>
      <c r="DX30" s="472"/>
      <c r="DY30" s="472">
        <f t="shared" ref="DY30:DY31" si="8">(BF30+CQ30)*0.5</f>
        <v>12227.472</v>
      </c>
      <c r="DZ30" s="472"/>
      <c r="EA30" s="472"/>
      <c r="EB30" s="472"/>
      <c r="EC30" s="472"/>
      <c r="ED30" s="472"/>
      <c r="EE30" s="472"/>
      <c r="EF30" s="472"/>
      <c r="EG30" s="472"/>
      <c r="EH30" s="472"/>
      <c r="EI30" s="472"/>
      <c r="EJ30" s="472"/>
      <c r="EK30" s="472"/>
      <c r="EL30" s="472"/>
      <c r="EM30" s="472"/>
      <c r="EN30" s="472"/>
      <c r="EO30" s="472">
        <f t="shared" si="3"/>
        <v>674956.45440000005</v>
      </c>
      <c r="EP30" s="472"/>
      <c r="EQ30" s="472"/>
      <c r="ER30" s="472"/>
      <c r="ES30" s="472"/>
      <c r="ET30" s="472"/>
      <c r="EU30" s="472"/>
      <c r="EV30" s="472"/>
      <c r="EW30" s="472"/>
      <c r="EX30" s="472"/>
      <c r="EY30" s="472"/>
      <c r="EZ30" s="472"/>
      <c r="FA30" s="472"/>
      <c r="FB30" s="472"/>
      <c r="FC30" s="472"/>
      <c r="FD30" s="472"/>
      <c r="FE30" s="472"/>
    </row>
    <row r="31" spans="1:161" s="113" customFormat="1" ht="13.2" customHeight="1" x14ac:dyDescent="0.3">
      <c r="A31" s="529"/>
      <c r="B31" s="530"/>
      <c r="C31" s="530"/>
      <c r="D31" s="530"/>
      <c r="E31" s="530"/>
      <c r="F31" s="531"/>
      <c r="G31" s="520"/>
      <c r="H31" s="521"/>
      <c r="I31" s="521"/>
      <c r="J31" s="521"/>
      <c r="K31" s="521"/>
      <c r="L31" s="521"/>
      <c r="M31" s="521"/>
      <c r="N31" s="521"/>
      <c r="O31" s="521"/>
      <c r="P31" s="521"/>
      <c r="Q31" s="521"/>
      <c r="R31" s="521"/>
      <c r="S31" s="521"/>
      <c r="T31" s="521"/>
      <c r="U31" s="521"/>
      <c r="V31" s="521"/>
      <c r="W31" s="521"/>
      <c r="X31" s="522"/>
      <c r="Y31" s="471">
        <v>1.2</v>
      </c>
      <c r="Z31" s="471"/>
      <c r="AA31" s="471"/>
      <c r="AB31" s="471"/>
      <c r="AC31" s="471"/>
      <c r="AD31" s="471"/>
      <c r="AE31" s="471"/>
      <c r="AF31" s="471"/>
      <c r="AG31" s="471"/>
      <c r="AH31" s="471"/>
      <c r="AI31" s="471"/>
      <c r="AJ31" s="471"/>
      <c r="AK31" s="471"/>
      <c r="AL31" s="471"/>
      <c r="AM31" s="471"/>
      <c r="AN31" s="471"/>
      <c r="AO31" s="472">
        <f>BF31+BX31+CQ31</f>
        <v>21121.326000000001</v>
      </c>
      <c r="AP31" s="472"/>
      <c r="AQ31" s="472"/>
      <c r="AR31" s="472"/>
      <c r="AS31" s="472"/>
      <c r="AT31" s="472"/>
      <c r="AU31" s="472"/>
      <c r="AV31" s="472"/>
      <c r="AW31" s="472"/>
      <c r="AX31" s="472"/>
      <c r="AY31" s="472"/>
      <c r="AZ31" s="472"/>
      <c r="BA31" s="472"/>
      <c r="BB31" s="472"/>
      <c r="BC31" s="472"/>
      <c r="BD31" s="472"/>
      <c r="BE31" s="472"/>
      <c r="BF31" s="514">
        <v>9489</v>
      </c>
      <c r="BG31" s="515"/>
      <c r="BH31" s="515"/>
      <c r="BI31" s="515"/>
      <c r="BJ31" s="515"/>
      <c r="BK31" s="515"/>
      <c r="BL31" s="515"/>
      <c r="BM31" s="515"/>
      <c r="BN31" s="515"/>
      <c r="BO31" s="515"/>
      <c r="BP31" s="515"/>
      <c r="BQ31" s="515"/>
      <c r="BR31" s="515"/>
      <c r="BS31" s="515"/>
      <c r="BT31" s="515"/>
      <c r="BU31" s="515"/>
      <c r="BV31" s="515"/>
      <c r="BW31" s="516"/>
      <c r="BX31" s="472">
        <f>(BF31+CQ31)*0.8</f>
        <v>9387.2559999999994</v>
      </c>
      <c r="BY31" s="472"/>
      <c r="BZ31" s="472"/>
      <c r="CA31" s="472"/>
      <c r="CB31" s="472"/>
      <c r="CC31" s="472"/>
      <c r="CD31" s="472"/>
      <c r="CE31" s="472"/>
      <c r="CF31" s="472"/>
      <c r="CG31" s="472"/>
      <c r="CH31" s="472"/>
      <c r="CI31" s="472"/>
      <c r="CJ31" s="472"/>
      <c r="CK31" s="472"/>
      <c r="CL31" s="472"/>
      <c r="CM31" s="472"/>
      <c r="CN31" s="472"/>
      <c r="CO31" s="472"/>
      <c r="CP31" s="472"/>
      <c r="CQ31" s="472">
        <f>BF31*DI31/100+1296.17</f>
        <v>2245.0700000000002</v>
      </c>
      <c r="CR31" s="472"/>
      <c r="CS31" s="472"/>
      <c r="CT31" s="472"/>
      <c r="CU31" s="472"/>
      <c r="CV31" s="472"/>
      <c r="CW31" s="472"/>
      <c r="CX31" s="472"/>
      <c r="CY31" s="472"/>
      <c r="CZ31" s="472"/>
      <c r="DA31" s="472"/>
      <c r="DB31" s="472"/>
      <c r="DC31" s="472"/>
      <c r="DD31" s="472"/>
      <c r="DE31" s="472"/>
      <c r="DF31" s="472"/>
      <c r="DG31" s="472"/>
      <c r="DH31" s="472"/>
      <c r="DI31" s="472">
        <v>10</v>
      </c>
      <c r="DJ31" s="472"/>
      <c r="DK31" s="472"/>
      <c r="DL31" s="472"/>
      <c r="DM31" s="472"/>
      <c r="DN31" s="472"/>
      <c r="DO31" s="472"/>
      <c r="DP31" s="472"/>
      <c r="DQ31" s="472"/>
      <c r="DR31" s="472"/>
      <c r="DS31" s="472"/>
      <c r="DT31" s="472"/>
      <c r="DU31" s="472"/>
      <c r="DV31" s="472"/>
      <c r="DW31" s="472"/>
      <c r="DX31" s="472"/>
      <c r="DY31" s="472">
        <f t="shared" si="8"/>
        <v>5867.0349999999999</v>
      </c>
      <c r="DZ31" s="472"/>
      <c r="EA31" s="472"/>
      <c r="EB31" s="472"/>
      <c r="EC31" s="472"/>
      <c r="ED31" s="472"/>
      <c r="EE31" s="472"/>
      <c r="EF31" s="472"/>
      <c r="EG31" s="472"/>
      <c r="EH31" s="472"/>
      <c r="EI31" s="472"/>
      <c r="EJ31" s="472"/>
      <c r="EK31" s="472"/>
      <c r="EL31" s="472"/>
      <c r="EM31" s="472"/>
      <c r="EN31" s="472"/>
      <c r="EO31" s="472">
        <f>((AO31+DY31))*12</f>
        <v>323860.33199999999</v>
      </c>
      <c r="EP31" s="472"/>
      <c r="EQ31" s="472"/>
      <c r="ER31" s="472"/>
      <c r="ES31" s="472"/>
      <c r="ET31" s="472"/>
      <c r="EU31" s="472"/>
      <c r="EV31" s="472"/>
      <c r="EW31" s="472"/>
      <c r="EX31" s="472"/>
      <c r="EY31" s="472"/>
      <c r="EZ31" s="472"/>
      <c r="FA31" s="472"/>
      <c r="FB31" s="472"/>
      <c r="FC31" s="472"/>
      <c r="FD31" s="472"/>
      <c r="FE31" s="472"/>
    </row>
    <row r="32" spans="1:161" s="113" customFormat="1" ht="13.2" customHeight="1" x14ac:dyDescent="0.3">
      <c r="A32" s="529"/>
      <c r="B32" s="530"/>
      <c r="C32" s="530"/>
      <c r="D32" s="530"/>
      <c r="E32" s="530"/>
      <c r="F32" s="531"/>
      <c r="G32" s="520"/>
      <c r="H32" s="521"/>
      <c r="I32" s="521"/>
      <c r="J32" s="521"/>
      <c r="K32" s="521"/>
      <c r="L32" s="521"/>
      <c r="M32" s="521"/>
      <c r="N32" s="521"/>
      <c r="O32" s="521"/>
      <c r="P32" s="521"/>
      <c r="Q32" s="521"/>
      <c r="R32" s="521"/>
      <c r="S32" s="521"/>
      <c r="T32" s="521"/>
      <c r="U32" s="521"/>
      <c r="V32" s="521"/>
      <c r="W32" s="521"/>
      <c r="X32" s="522"/>
      <c r="Y32" s="508">
        <v>1.4</v>
      </c>
      <c r="Z32" s="509"/>
      <c r="AA32" s="509"/>
      <c r="AB32" s="509"/>
      <c r="AC32" s="509"/>
      <c r="AD32" s="509"/>
      <c r="AE32" s="509"/>
      <c r="AF32" s="509"/>
      <c r="AG32" s="509"/>
      <c r="AH32" s="509"/>
      <c r="AI32" s="509"/>
      <c r="AJ32" s="509"/>
      <c r="AK32" s="509"/>
      <c r="AL32" s="509"/>
      <c r="AM32" s="509"/>
      <c r="AN32" s="510"/>
      <c r="AO32" s="472">
        <f>BF32+BX32+CQ32</f>
        <v>19577.943000000003</v>
      </c>
      <c r="AP32" s="472"/>
      <c r="AQ32" s="472"/>
      <c r="AR32" s="472"/>
      <c r="AS32" s="472"/>
      <c r="AT32" s="472"/>
      <c r="AU32" s="472"/>
      <c r="AV32" s="472"/>
      <c r="AW32" s="472"/>
      <c r="AX32" s="472"/>
      <c r="AY32" s="472"/>
      <c r="AZ32" s="472"/>
      <c r="BA32" s="472"/>
      <c r="BB32" s="472"/>
      <c r="BC32" s="472"/>
      <c r="BD32" s="472"/>
      <c r="BE32" s="472"/>
      <c r="BF32" s="514">
        <v>9887.85</v>
      </c>
      <c r="BG32" s="515"/>
      <c r="BH32" s="515"/>
      <c r="BI32" s="515"/>
      <c r="BJ32" s="515"/>
      <c r="BK32" s="515"/>
      <c r="BL32" s="515"/>
      <c r="BM32" s="515"/>
      <c r="BN32" s="515"/>
      <c r="BO32" s="515"/>
      <c r="BP32" s="515"/>
      <c r="BQ32" s="515"/>
      <c r="BR32" s="515"/>
      <c r="BS32" s="515"/>
      <c r="BT32" s="515"/>
      <c r="BU32" s="515"/>
      <c r="BV32" s="515"/>
      <c r="BW32" s="516"/>
      <c r="BX32" s="472">
        <f>(BF32+CQ32)*0.8</f>
        <v>8701.3080000000009</v>
      </c>
      <c r="BY32" s="472"/>
      <c r="BZ32" s="472"/>
      <c r="CA32" s="472"/>
      <c r="CB32" s="472"/>
      <c r="CC32" s="472"/>
      <c r="CD32" s="472"/>
      <c r="CE32" s="472"/>
      <c r="CF32" s="472"/>
      <c r="CG32" s="472"/>
      <c r="CH32" s="472"/>
      <c r="CI32" s="472"/>
      <c r="CJ32" s="472"/>
      <c r="CK32" s="472"/>
      <c r="CL32" s="472"/>
      <c r="CM32" s="472"/>
      <c r="CN32" s="472"/>
      <c r="CO32" s="472"/>
      <c r="CP32" s="472"/>
      <c r="CQ32" s="472">
        <f t="shared" ref="CQ32" si="9">BF32*DI32/100</f>
        <v>988.78499999999997</v>
      </c>
      <c r="CR32" s="472"/>
      <c r="CS32" s="472"/>
      <c r="CT32" s="472"/>
      <c r="CU32" s="472"/>
      <c r="CV32" s="472"/>
      <c r="CW32" s="472"/>
      <c r="CX32" s="472"/>
      <c r="CY32" s="472"/>
      <c r="CZ32" s="472"/>
      <c r="DA32" s="472"/>
      <c r="DB32" s="472"/>
      <c r="DC32" s="472"/>
      <c r="DD32" s="472"/>
      <c r="DE32" s="472"/>
      <c r="DF32" s="472"/>
      <c r="DG32" s="472"/>
      <c r="DH32" s="472"/>
      <c r="DI32" s="511">
        <v>10</v>
      </c>
      <c r="DJ32" s="512"/>
      <c r="DK32" s="512"/>
      <c r="DL32" s="512"/>
      <c r="DM32" s="512"/>
      <c r="DN32" s="512"/>
      <c r="DO32" s="512"/>
      <c r="DP32" s="512"/>
      <c r="DQ32" s="512"/>
      <c r="DR32" s="512"/>
      <c r="DS32" s="512"/>
      <c r="DT32" s="512"/>
      <c r="DU32" s="512"/>
      <c r="DV32" s="512"/>
      <c r="DW32" s="512"/>
      <c r="DX32" s="513"/>
      <c r="DY32" s="472">
        <f t="shared" ref="DY32" si="10">(BF32+CQ32)*0.5</f>
        <v>5438.3175000000001</v>
      </c>
      <c r="DZ32" s="472"/>
      <c r="EA32" s="472"/>
      <c r="EB32" s="472"/>
      <c r="EC32" s="472"/>
      <c r="ED32" s="472"/>
      <c r="EE32" s="472"/>
      <c r="EF32" s="472"/>
      <c r="EG32" s="472"/>
      <c r="EH32" s="472"/>
      <c r="EI32" s="472"/>
      <c r="EJ32" s="472"/>
      <c r="EK32" s="472"/>
      <c r="EL32" s="472"/>
      <c r="EM32" s="472"/>
      <c r="EN32" s="472"/>
      <c r="EO32" s="472">
        <f>(1.1*(AO32+DY32))*12</f>
        <v>330214.63860000006</v>
      </c>
      <c r="EP32" s="472"/>
      <c r="EQ32" s="472"/>
      <c r="ER32" s="472"/>
      <c r="ES32" s="472"/>
      <c r="ET32" s="472"/>
      <c r="EU32" s="472"/>
      <c r="EV32" s="472"/>
      <c r="EW32" s="472"/>
      <c r="EX32" s="472"/>
      <c r="EY32" s="472"/>
      <c r="EZ32" s="472"/>
      <c r="FA32" s="472"/>
      <c r="FB32" s="472"/>
      <c r="FC32" s="472"/>
      <c r="FD32" s="472"/>
      <c r="FE32" s="472"/>
    </row>
    <row r="33" spans="1:161" s="113" customFormat="1" x14ac:dyDescent="0.3">
      <c r="A33" s="532"/>
      <c r="B33" s="533"/>
      <c r="C33" s="533"/>
      <c r="D33" s="533"/>
      <c r="E33" s="533"/>
      <c r="F33" s="534"/>
      <c r="G33" s="523"/>
      <c r="H33" s="524"/>
      <c r="I33" s="524"/>
      <c r="J33" s="524"/>
      <c r="K33" s="524"/>
      <c r="L33" s="524"/>
      <c r="M33" s="524"/>
      <c r="N33" s="524"/>
      <c r="O33" s="524"/>
      <c r="P33" s="524"/>
      <c r="Q33" s="524"/>
      <c r="R33" s="524"/>
      <c r="S33" s="524"/>
      <c r="T33" s="524"/>
      <c r="U33" s="524"/>
      <c r="V33" s="524"/>
      <c r="W33" s="524"/>
      <c r="X33" s="525"/>
      <c r="Y33" s="494">
        <f>SUM(Y15:AN32)</f>
        <v>25.8</v>
      </c>
      <c r="Z33" s="494"/>
      <c r="AA33" s="494"/>
      <c r="AB33" s="494"/>
      <c r="AC33" s="494"/>
      <c r="AD33" s="494"/>
      <c r="AE33" s="494"/>
      <c r="AF33" s="494"/>
      <c r="AG33" s="494"/>
      <c r="AH33" s="494"/>
      <c r="AI33" s="494"/>
      <c r="AJ33" s="494"/>
      <c r="AK33" s="494"/>
      <c r="AL33" s="494"/>
      <c r="AM33" s="494"/>
      <c r="AN33" s="494"/>
      <c r="AO33" s="493">
        <f>SUM(AO15:BE32)</f>
        <v>626334.19218000001</v>
      </c>
      <c r="AP33" s="493"/>
      <c r="AQ33" s="493"/>
      <c r="AR33" s="493"/>
      <c r="AS33" s="493"/>
      <c r="AT33" s="493"/>
      <c r="AU33" s="493"/>
      <c r="AV33" s="493"/>
      <c r="AW33" s="493"/>
      <c r="AX33" s="493"/>
      <c r="AY33" s="493"/>
      <c r="AZ33" s="493"/>
      <c r="BA33" s="493"/>
      <c r="BB33" s="493"/>
      <c r="BC33" s="493"/>
      <c r="BD33" s="493"/>
      <c r="BE33" s="493"/>
      <c r="BF33" s="493">
        <f>SUM(BF15:BW32)</f>
        <v>227512.77</v>
      </c>
      <c r="BG33" s="493"/>
      <c r="BH33" s="493"/>
      <c r="BI33" s="493"/>
      <c r="BJ33" s="493"/>
      <c r="BK33" s="493"/>
      <c r="BL33" s="493"/>
      <c r="BM33" s="493"/>
      <c r="BN33" s="493"/>
      <c r="BO33" s="493"/>
      <c r="BP33" s="493"/>
      <c r="BQ33" s="493"/>
      <c r="BR33" s="493"/>
      <c r="BS33" s="493"/>
      <c r="BT33" s="493"/>
      <c r="BU33" s="493"/>
      <c r="BV33" s="493"/>
      <c r="BW33" s="493"/>
      <c r="BX33" s="493">
        <f>SUM(BX15:CP32)</f>
        <v>278370.75208000001</v>
      </c>
      <c r="BY33" s="493"/>
      <c r="BZ33" s="493"/>
      <c r="CA33" s="493"/>
      <c r="CB33" s="493"/>
      <c r="CC33" s="493"/>
      <c r="CD33" s="493"/>
      <c r="CE33" s="493"/>
      <c r="CF33" s="493"/>
      <c r="CG33" s="493"/>
      <c r="CH33" s="493"/>
      <c r="CI33" s="493"/>
      <c r="CJ33" s="493"/>
      <c r="CK33" s="493"/>
      <c r="CL33" s="493"/>
      <c r="CM33" s="493"/>
      <c r="CN33" s="493"/>
      <c r="CO33" s="493"/>
      <c r="CP33" s="493"/>
      <c r="CQ33" s="493">
        <f>SUM(CQ15:DH32)</f>
        <v>120450.6701</v>
      </c>
      <c r="CR33" s="493"/>
      <c r="CS33" s="493"/>
      <c r="CT33" s="493"/>
      <c r="CU33" s="493"/>
      <c r="CV33" s="493"/>
      <c r="CW33" s="493"/>
      <c r="CX33" s="493"/>
      <c r="CY33" s="493"/>
      <c r="CZ33" s="493"/>
      <c r="DA33" s="493"/>
      <c r="DB33" s="493"/>
      <c r="DC33" s="493"/>
      <c r="DD33" s="493"/>
      <c r="DE33" s="493"/>
      <c r="DF33" s="493"/>
      <c r="DG33" s="493"/>
      <c r="DH33" s="493"/>
      <c r="DI33" s="493"/>
      <c r="DJ33" s="493"/>
      <c r="DK33" s="493"/>
      <c r="DL33" s="493"/>
      <c r="DM33" s="493"/>
      <c r="DN33" s="493"/>
      <c r="DO33" s="493"/>
      <c r="DP33" s="493"/>
      <c r="DQ33" s="493"/>
      <c r="DR33" s="493"/>
      <c r="DS33" s="493"/>
      <c r="DT33" s="493"/>
      <c r="DU33" s="493"/>
      <c r="DV33" s="493"/>
      <c r="DW33" s="493"/>
      <c r="DX33" s="493"/>
      <c r="DY33" s="493">
        <f>SUM(DY15:EN31)</f>
        <v>168543.40255</v>
      </c>
      <c r="DZ33" s="493"/>
      <c r="EA33" s="493"/>
      <c r="EB33" s="493"/>
      <c r="EC33" s="493"/>
      <c r="ED33" s="493"/>
      <c r="EE33" s="493"/>
      <c r="EF33" s="493"/>
      <c r="EG33" s="493"/>
      <c r="EH33" s="493"/>
      <c r="EI33" s="493"/>
      <c r="EJ33" s="493"/>
      <c r="EK33" s="493"/>
      <c r="EL33" s="493"/>
      <c r="EM33" s="493"/>
      <c r="EN33" s="493"/>
      <c r="EO33" s="493">
        <f>SUM(EO13:FE32)</f>
        <v>9633820.4593599979</v>
      </c>
      <c r="EP33" s="493"/>
      <c r="EQ33" s="493"/>
      <c r="ER33" s="493"/>
      <c r="ES33" s="493"/>
      <c r="ET33" s="493"/>
      <c r="EU33" s="493"/>
      <c r="EV33" s="493"/>
      <c r="EW33" s="493"/>
      <c r="EX33" s="493"/>
      <c r="EY33" s="493"/>
      <c r="EZ33" s="493"/>
      <c r="FA33" s="493"/>
      <c r="FB33" s="493"/>
      <c r="FC33" s="493"/>
      <c r="FD33" s="493"/>
      <c r="FE33" s="493"/>
    </row>
    <row r="34" spans="1:161" s="113" customFormat="1" ht="12.75" customHeight="1" x14ac:dyDescent="0.3">
      <c r="A34" s="526" t="s">
        <v>378</v>
      </c>
      <c r="B34" s="527"/>
      <c r="C34" s="527"/>
      <c r="D34" s="527"/>
      <c r="E34" s="527"/>
      <c r="F34" s="528"/>
      <c r="G34" s="517" t="s">
        <v>614</v>
      </c>
      <c r="H34" s="518"/>
      <c r="I34" s="518"/>
      <c r="J34" s="518"/>
      <c r="K34" s="518"/>
      <c r="L34" s="518"/>
      <c r="M34" s="518"/>
      <c r="N34" s="518"/>
      <c r="O34" s="518"/>
      <c r="P34" s="518"/>
      <c r="Q34" s="518"/>
      <c r="R34" s="518"/>
      <c r="S34" s="518"/>
      <c r="T34" s="518"/>
      <c r="U34" s="518"/>
      <c r="V34" s="518"/>
      <c r="W34" s="518"/>
      <c r="X34" s="519"/>
      <c r="Y34" s="471">
        <v>1</v>
      </c>
      <c r="Z34" s="471"/>
      <c r="AA34" s="471"/>
      <c r="AB34" s="471"/>
      <c r="AC34" s="471"/>
      <c r="AD34" s="471"/>
      <c r="AE34" s="471"/>
      <c r="AF34" s="471"/>
      <c r="AG34" s="471"/>
      <c r="AH34" s="471"/>
      <c r="AI34" s="471"/>
      <c r="AJ34" s="471"/>
      <c r="AK34" s="471"/>
      <c r="AL34" s="471"/>
      <c r="AM34" s="471"/>
      <c r="AN34" s="471"/>
      <c r="AO34" s="472">
        <f t="shared" ref="AO34:AO36" si="11">BF34+BX34+CQ34</f>
        <v>24579.539999999997</v>
      </c>
      <c r="AP34" s="472"/>
      <c r="AQ34" s="472"/>
      <c r="AR34" s="472"/>
      <c r="AS34" s="472"/>
      <c r="AT34" s="472"/>
      <c r="AU34" s="472"/>
      <c r="AV34" s="472"/>
      <c r="AW34" s="472"/>
      <c r="AX34" s="472"/>
      <c r="AY34" s="472"/>
      <c r="AZ34" s="472"/>
      <c r="BA34" s="472"/>
      <c r="BB34" s="472"/>
      <c r="BC34" s="472"/>
      <c r="BD34" s="472"/>
      <c r="BE34" s="472"/>
      <c r="BF34" s="472">
        <v>7187</v>
      </c>
      <c r="BG34" s="472"/>
      <c r="BH34" s="472"/>
      <c r="BI34" s="472"/>
      <c r="BJ34" s="472"/>
      <c r="BK34" s="472"/>
      <c r="BL34" s="472"/>
      <c r="BM34" s="472"/>
      <c r="BN34" s="472"/>
      <c r="BO34" s="472"/>
      <c r="BP34" s="472"/>
      <c r="BQ34" s="472"/>
      <c r="BR34" s="472"/>
      <c r="BS34" s="472"/>
      <c r="BT34" s="472"/>
      <c r="BU34" s="472"/>
      <c r="BV34" s="472"/>
      <c r="BW34" s="472"/>
      <c r="BX34" s="472">
        <f t="shared" ref="BX34:BX36" si="12">(BF34+CQ34)*0.8</f>
        <v>10924.24</v>
      </c>
      <c r="BY34" s="472"/>
      <c r="BZ34" s="472"/>
      <c r="CA34" s="472"/>
      <c r="CB34" s="472"/>
      <c r="CC34" s="472"/>
      <c r="CD34" s="472"/>
      <c r="CE34" s="472"/>
      <c r="CF34" s="472"/>
      <c r="CG34" s="472"/>
      <c r="CH34" s="472"/>
      <c r="CI34" s="472"/>
      <c r="CJ34" s="472"/>
      <c r="CK34" s="472"/>
      <c r="CL34" s="472"/>
      <c r="CM34" s="472"/>
      <c r="CN34" s="472"/>
      <c r="CO34" s="472"/>
      <c r="CP34" s="472"/>
      <c r="CQ34" s="472">
        <f>BF34*DI34/100</f>
        <v>6468.3</v>
      </c>
      <c r="CR34" s="472"/>
      <c r="CS34" s="472"/>
      <c r="CT34" s="472"/>
      <c r="CU34" s="472"/>
      <c r="CV34" s="472"/>
      <c r="CW34" s="472"/>
      <c r="CX34" s="472"/>
      <c r="CY34" s="472"/>
      <c r="CZ34" s="472"/>
      <c r="DA34" s="472"/>
      <c r="DB34" s="472"/>
      <c r="DC34" s="472"/>
      <c r="DD34" s="472"/>
      <c r="DE34" s="472"/>
      <c r="DF34" s="472"/>
      <c r="DG34" s="472"/>
      <c r="DH34" s="472"/>
      <c r="DI34" s="472">
        <v>90</v>
      </c>
      <c r="DJ34" s="472"/>
      <c r="DK34" s="472"/>
      <c r="DL34" s="472"/>
      <c r="DM34" s="472"/>
      <c r="DN34" s="472"/>
      <c r="DO34" s="472"/>
      <c r="DP34" s="472"/>
      <c r="DQ34" s="472"/>
      <c r="DR34" s="472"/>
      <c r="DS34" s="472"/>
      <c r="DT34" s="472"/>
      <c r="DU34" s="472"/>
      <c r="DV34" s="472"/>
      <c r="DW34" s="472"/>
      <c r="DX34" s="472"/>
      <c r="DY34" s="472">
        <f t="shared" ref="DY34:DY36" si="13">(BF34+CQ34)*0.5</f>
        <v>6827.65</v>
      </c>
      <c r="DZ34" s="472"/>
      <c r="EA34" s="472"/>
      <c r="EB34" s="472"/>
      <c r="EC34" s="472"/>
      <c r="ED34" s="472"/>
      <c r="EE34" s="472"/>
      <c r="EF34" s="472"/>
      <c r="EG34" s="472"/>
      <c r="EH34" s="472"/>
      <c r="EI34" s="472"/>
      <c r="EJ34" s="472"/>
      <c r="EK34" s="472"/>
      <c r="EL34" s="472"/>
      <c r="EM34" s="472"/>
      <c r="EN34" s="472"/>
      <c r="EO34" s="472">
        <f t="shared" ref="EO34" si="14">(Y34*(AO34+DY34))*12</f>
        <v>376886.27999999991</v>
      </c>
      <c r="EP34" s="472"/>
      <c r="EQ34" s="472"/>
      <c r="ER34" s="472"/>
      <c r="ES34" s="472"/>
      <c r="ET34" s="472"/>
      <c r="EU34" s="472"/>
      <c r="EV34" s="472"/>
      <c r="EW34" s="472"/>
      <c r="EX34" s="472"/>
      <c r="EY34" s="472"/>
      <c r="EZ34" s="472"/>
      <c r="FA34" s="472"/>
      <c r="FB34" s="472"/>
      <c r="FC34" s="472"/>
      <c r="FD34" s="472"/>
      <c r="FE34" s="472"/>
    </row>
    <row r="35" spans="1:161" s="113" customFormat="1" ht="13.2" customHeight="1" x14ac:dyDescent="0.3">
      <c r="A35" s="529"/>
      <c r="B35" s="530"/>
      <c r="C35" s="530"/>
      <c r="D35" s="530"/>
      <c r="E35" s="530"/>
      <c r="F35" s="531"/>
      <c r="G35" s="520"/>
      <c r="H35" s="521"/>
      <c r="I35" s="521"/>
      <c r="J35" s="521"/>
      <c r="K35" s="521"/>
      <c r="L35" s="521"/>
      <c r="M35" s="521"/>
      <c r="N35" s="521"/>
      <c r="O35" s="521"/>
      <c r="P35" s="521"/>
      <c r="Q35" s="521"/>
      <c r="R35" s="521"/>
      <c r="S35" s="521"/>
      <c r="T35" s="521"/>
      <c r="U35" s="521"/>
      <c r="V35" s="521"/>
      <c r="W35" s="521"/>
      <c r="X35" s="522"/>
      <c r="Y35" s="471">
        <v>1.7</v>
      </c>
      <c r="Z35" s="471"/>
      <c r="AA35" s="471"/>
      <c r="AB35" s="471"/>
      <c r="AC35" s="471"/>
      <c r="AD35" s="471"/>
      <c r="AE35" s="471"/>
      <c r="AF35" s="471"/>
      <c r="AG35" s="471"/>
      <c r="AH35" s="471"/>
      <c r="AI35" s="471"/>
      <c r="AJ35" s="471"/>
      <c r="AK35" s="471"/>
      <c r="AL35" s="471"/>
      <c r="AM35" s="471"/>
      <c r="AN35" s="471"/>
      <c r="AO35" s="472">
        <f t="shared" si="11"/>
        <v>38144.484000000004</v>
      </c>
      <c r="AP35" s="472"/>
      <c r="AQ35" s="472"/>
      <c r="AR35" s="472"/>
      <c r="AS35" s="472"/>
      <c r="AT35" s="472"/>
      <c r="AU35" s="472"/>
      <c r="AV35" s="472"/>
      <c r="AW35" s="472"/>
      <c r="AX35" s="472"/>
      <c r="AY35" s="472"/>
      <c r="AZ35" s="472"/>
      <c r="BA35" s="472"/>
      <c r="BB35" s="472"/>
      <c r="BC35" s="472"/>
      <c r="BD35" s="472"/>
      <c r="BE35" s="472"/>
      <c r="BF35" s="472">
        <v>7576</v>
      </c>
      <c r="BG35" s="472"/>
      <c r="BH35" s="472"/>
      <c r="BI35" s="472"/>
      <c r="BJ35" s="472"/>
      <c r="BK35" s="472"/>
      <c r="BL35" s="472"/>
      <c r="BM35" s="472"/>
      <c r="BN35" s="472"/>
      <c r="BO35" s="472"/>
      <c r="BP35" s="472"/>
      <c r="BQ35" s="472"/>
      <c r="BR35" s="472"/>
      <c r="BS35" s="472"/>
      <c r="BT35" s="472"/>
      <c r="BU35" s="472"/>
      <c r="BV35" s="472"/>
      <c r="BW35" s="472"/>
      <c r="BX35" s="472">
        <f>(BF35+CQ35)*0.8</f>
        <v>16953.104000000003</v>
      </c>
      <c r="BY35" s="472"/>
      <c r="BZ35" s="472"/>
      <c r="CA35" s="472"/>
      <c r="CB35" s="472"/>
      <c r="CC35" s="472"/>
      <c r="CD35" s="472"/>
      <c r="CE35" s="472"/>
      <c r="CF35" s="472"/>
      <c r="CG35" s="472"/>
      <c r="CH35" s="472"/>
      <c r="CI35" s="472"/>
      <c r="CJ35" s="472"/>
      <c r="CK35" s="472"/>
      <c r="CL35" s="472"/>
      <c r="CM35" s="472"/>
      <c r="CN35" s="472"/>
      <c r="CO35" s="472"/>
      <c r="CP35" s="472"/>
      <c r="CQ35" s="472">
        <f>BF35*DI35/100+5281.78</f>
        <v>13615.380000000001</v>
      </c>
      <c r="CR35" s="472"/>
      <c r="CS35" s="472"/>
      <c r="CT35" s="472"/>
      <c r="CU35" s="472"/>
      <c r="CV35" s="472"/>
      <c r="CW35" s="472"/>
      <c r="CX35" s="472"/>
      <c r="CY35" s="472"/>
      <c r="CZ35" s="472"/>
      <c r="DA35" s="472"/>
      <c r="DB35" s="472"/>
      <c r="DC35" s="472"/>
      <c r="DD35" s="472"/>
      <c r="DE35" s="472"/>
      <c r="DF35" s="472"/>
      <c r="DG35" s="472"/>
      <c r="DH35" s="472"/>
      <c r="DI35" s="472">
        <v>110</v>
      </c>
      <c r="DJ35" s="472"/>
      <c r="DK35" s="472"/>
      <c r="DL35" s="472"/>
      <c r="DM35" s="472"/>
      <c r="DN35" s="472"/>
      <c r="DO35" s="472"/>
      <c r="DP35" s="472"/>
      <c r="DQ35" s="472"/>
      <c r="DR35" s="472"/>
      <c r="DS35" s="472"/>
      <c r="DT35" s="472"/>
      <c r="DU35" s="472"/>
      <c r="DV35" s="472"/>
      <c r="DW35" s="472"/>
      <c r="DX35" s="472"/>
      <c r="DY35" s="472">
        <f t="shared" si="13"/>
        <v>10595.69</v>
      </c>
      <c r="DZ35" s="472"/>
      <c r="EA35" s="472"/>
      <c r="EB35" s="472"/>
      <c r="EC35" s="472"/>
      <c r="ED35" s="472"/>
      <c r="EE35" s="472"/>
      <c r="EF35" s="472"/>
      <c r="EG35" s="472"/>
      <c r="EH35" s="472"/>
      <c r="EI35" s="472"/>
      <c r="EJ35" s="472"/>
      <c r="EK35" s="472"/>
      <c r="EL35" s="472"/>
      <c r="EM35" s="472"/>
      <c r="EN35" s="472"/>
      <c r="EO35" s="472">
        <f>((AO35+DY35))*12</f>
        <v>584882.08800000011</v>
      </c>
      <c r="EP35" s="472"/>
      <c r="EQ35" s="472"/>
      <c r="ER35" s="472"/>
      <c r="ES35" s="472"/>
      <c r="ET35" s="472"/>
      <c r="EU35" s="472"/>
      <c r="EV35" s="472"/>
      <c r="EW35" s="472"/>
      <c r="EX35" s="472"/>
      <c r="EY35" s="472"/>
      <c r="EZ35" s="472"/>
      <c r="FA35" s="472"/>
      <c r="FB35" s="472"/>
      <c r="FC35" s="472"/>
      <c r="FD35" s="472"/>
      <c r="FE35" s="472"/>
    </row>
    <row r="36" spans="1:161" s="113" customFormat="1" ht="13.2" customHeight="1" x14ac:dyDescent="0.3">
      <c r="A36" s="529"/>
      <c r="B36" s="530"/>
      <c r="C36" s="530"/>
      <c r="D36" s="530"/>
      <c r="E36" s="530"/>
      <c r="F36" s="531"/>
      <c r="G36" s="520"/>
      <c r="H36" s="521"/>
      <c r="I36" s="521"/>
      <c r="J36" s="521"/>
      <c r="K36" s="521"/>
      <c r="L36" s="521"/>
      <c r="M36" s="521"/>
      <c r="N36" s="521"/>
      <c r="O36" s="521"/>
      <c r="P36" s="521"/>
      <c r="Q36" s="521"/>
      <c r="R36" s="521"/>
      <c r="S36" s="521"/>
      <c r="T36" s="521"/>
      <c r="U36" s="521"/>
      <c r="V36" s="521"/>
      <c r="W36" s="521"/>
      <c r="X36" s="522"/>
      <c r="Y36" s="471">
        <v>1.5</v>
      </c>
      <c r="Z36" s="471"/>
      <c r="AA36" s="471"/>
      <c r="AB36" s="471"/>
      <c r="AC36" s="471"/>
      <c r="AD36" s="471"/>
      <c r="AE36" s="471"/>
      <c r="AF36" s="471"/>
      <c r="AG36" s="471"/>
      <c r="AH36" s="471"/>
      <c r="AI36" s="471"/>
      <c r="AJ36" s="471"/>
      <c r="AK36" s="471"/>
      <c r="AL36" s="471"/>
      <c r="AM36" s="471"/>
      <c r="AN36" s="471"/>
      <c r="AO36" s="472">
        <f t="shared" si="11"/>
        <v>37046.034</v>
      </c>
      <c r="AP36" s="472"/>
      <c r="AQ36" s="472"/>
      <c r="AR36" s="472"/>
      <c r="AS36" s="472"/>
      <c r="AT36" s="472"/>
      <c r="AU36" s="472"/>
      <c r="AV36" s="472"/>
      <c r="AW36" s="472"/>
      <c r="AX36" s="472"/>
      <c r="AY36" s="472"/>
      <c r="AZ36" s="472"/>
      <c r="BA36" s="472"/>
      <c r="BB36" s="472"/>
      <c r="BC36" s="472"/>
      <c r="BD36" s="472"/>
      <c r="BE36" s="472"/>
      <c r="BF36" s="472">
        <v>8614</v>
      </c>
      <c r="BG36" s="472"/>
      <c r="BH36" s="472"/>
      <c r="BI36" s="472"/>
      <c r="BJ36" s="472"/>
      <c r="BK36" s="472"/>
      <c r="BL36" s="472"/>
      <c r="BM36" s="472"/>
      <c r="BN36" s="472"/>
      <c r="BO36" s="472"/>
      <c r="BP36" s="472"/>
      <c r="BQ36" s="472"/>
      <c r="BR36" s="472"/>
      <c r="BS36" s="472"/>
      <c r="BT36" s="472"/>
      <c r="BU36" s="472"/>
      <c r="BV36" s="472"/>
      <c r="BW36" s="472"/>
      <c r="BX36" s="472">
        <f t="shared" si="12"/>
        <v>16464.904000000002</v>
      </c>
      <c r="BY36" s="472"/>
      <c r="BZ36" s="472"/>
      <c r="CA36" s="472"/>
      <c r="CB36" s="472"/>
      <c r="CC36" s="472"/>
      <c r="CD36" s="472"/>
      <c r="CE36" s="472"/>
      <c r="CF36" s="472"/>
      <c r="CG36" s="472"/>
      <c r="CH36" s="472"/>
      <c r="CI36" s="472"/>
      <c r="CJ36" s="472"/>
      <c r="CK36" s="472"/>
      <c r="CL36" s="472"/>
      <c r="CM36" s="472"/>
      <c r="CN36" s="472"/>
      <c r="CO36" s="472"/>
      <c r="CP36" s="472"/>
      <c r="CQ36" s="472">
        <f>BF36*DI36/100+4214.53</f>
        <v>11967.130000000001</v>
      </c>
      <c r="CR36" s="472"/>
      <c r="CS36" s="472"/>
      <c r="CT36" s="472"/>
      <c r="CU36" s="472"/>
      <c r="CV36" s="472"/>
      <c r="CW36" s="472"/>
      <c r="CX36" s="472"/>
      <c r="CY36" s="472"/>
      <c r="CZ36" s="472"/>
      <c r="DA36" s="472"/>
      <c r="DB36" s="472"/>
      <c r="DC36" s="472"/>
      <c r="DD36" s="472"/>
      <c r="DE36" s="472"/>
      <c r="DF36" s="472"/>
      <c r="DG36" s="472"/>
      <c r="DH36" s="472"/>
      <c r="DI36" s="472">
        <v>90</v>
      </c>
      <c r="DJ36" s="472"/>
      <c r="DK36" s="472"/>
      <c r="DL36" s="472"/>
      <c r="DM36" s="472"/>
      <c r="DN36" s="472"/>
      <c r="DO36" s="472"/>
      <c r="DP36" s="472"/>
      <c r="DQ36" s="472"/>
      <c r="DR36" s="472"/>
      <c r="DS36" s="472"/>
      <c r="DT36" s="472"/>
      <c r="DU36" s="472"/>
      <c r="DV36" s="472"/>
      <c r="DW36" s="472"/>
      <c r="DX36" s="472"/>
      <c r="DY36" s="472">
        <f t="shared" si="13"/>
        <v>10290.565000000001</v>
      </c>
      <c r="DZ36" s="472"/>
      <c r="EA36" s="472"/>
      <c r="EB36" s="472"/>
      <c r="EC36" s="472"/>
      <c r="ED36" s="472"/>
      <c r="EE36" s="472"/>
      <c r="EF36" s="472"/>
      <c r="EG36" s="472"/>
      <c r="EH36" s="472"/>
      <c r="EI36" s="472"/>
      <c r="EJ36" s="472"/>
      <c r="EK36" s="472"/>
      <c r="EL36" s="472"/>
      <c r="EM36" s="472"/>
      <c r="EN36" s="472"/>
      <c r="EO36" s="472">
        <f>((AO36+DY36))*12</f>
        <v>568039.18800000008</v>
      </c>
      <c r="EP36" s="472"/>
      <c r="EQ36" s="472"/>
      <c r="ER36" s="472"/>
      <c r="ES36" s="472"/>
      <c r="ET36" s="472"/>
      <c r="EU36" s="472"/>
      <c r="EV36" s="472"/>
      <c r="EW36" s="472"/>
      <c r="EX36" s="472"/>
      <c r="EY36" s="472"/>
      <c r="EZ36" s="472"/>
      <c r="FA36" s="472"/>
      <c r="FB36" s="472"/>
      <c r="FC36" s="472"/>
      <c r="FD36" s="472"/>
      <c r="FE36" s="472"/>
    </row>
    <row r="37" spans="1:161" s="113" customFormat="1" ht="13.2" customHeight="1" x14ac:dyDescent="0.3">
      <c r="A37" s="529"/>
      <c r="B37" s="530"/>
      <c r="C37" s="530"/>
      <c r="D37" s="530"/>
      <c r="E37" s="530"/>
      <c r="F37" s="531"/>
      <c r="G37" s="520"/>
      <c r="H37" s="521"/>
      <c r="I37" s="521"/>
      <c r="J37" s="521"/>
      <c r="K37" s="521"/>
      <c r="L37" s="521"/>
      <c r="M37" s="521"/>
      <c r="N37" s="521"/>
      <c r="O37" s="521"/>
      <c r="P37" s="521"/>
      <c r="Q37" s="521"/>
      <c r="R37" s="521"/>
      <c r="S37" s="521"/>
      <c r="T37" s="521"/>
      <c r="U37" s="521"/>
      <c r="V37" s="521"/>
      <c r="W37" s="521"/>
      <c r="X37" s="522"/>
      <c r="Y37" s="508">
        <v>1</v>
      </c>
      <c r="Z37" s="509"/>
      <c r="AA37" s="509"/>
      <c r="AB37" s="509"/>
      <c r="AC37" s="509"/>
      <c r="AD37" s="509"/>
      <c r="AE37" s="509"/>
      <c r="AF37" s="509"/>
      <c r="AG37" s="509"/>
      <c r="AH37" s="509"/>
      <c r="AI37" s="509"/>
      <c r="AJ37" s="509"/>
      <c r="AK37" s="509"/>
      <c r="AL37" s="509"/>
      <c r="AM37" s="509"/>
      <c r="AN37" s="510"/>
      <c r="AO37" s="472">
        <f t="shared" ref="AO37" si="15">BF37+BX37+CQ37</f>
        <v>20698.560000000001</v>
      </c>
      <c r="AP37" s="472"/>
      <c r="AQ37" s="472"/>
      <c r="AR37" s="472"/>
      <c r="AS37" s="472"/>
      <c r="AT37" s="472"/>
      <c r="AU37" s="472"/>
      <c r="AV37" s="472"/>
      <c r="AW37" s="472"/>
      <c r="AX37" s="472"/>
      <c r="AY37" s="472"/>
      <c r="AZ37" s="472"/>
      <c r="BA37" s="472"/>
      <c r="BB37" s="472"/>
      <c r="BC37" s="472"/>
      <c r="BD37" s="472"/>
      <c r="BE37" s="472"/>
      <c r="BF37" s="511">
        <v>7187</v>
      </c>
      <c r="BG37" s="512"/>
      <c r="BH37" s="512"/>
      <c r="BI37" s="512"/>
      <c r="BJ37" s="512"/>
      <c r="BK37" s="512"/>
      <c r="BL37" s="512"/>
      <c r="BM37" s="512"/>
      <c r="BN37" s="512"/>
      <c r="BO37" s="512"/>
      <c r="BP37" s="512"/>
      <c r="BQ37" s="512"/>
      <c r="BR37" s="512"/>
      <c r="BS37" s="512"/>
      <c r="BT37" s="512"/>
      <c r="BU37" s="512"/>
      <c r="BV37" s="512"/>
      <c r="BW37" s="513"/>
      <c r="BX37" s="472">
        <f t="shared" ref="BX37" si="16">(BF37+CQ37)*0.8</f>
        <v>9199.36</v>
      </c>
      <c r="BY37" s="472"/>
      <c r="BZ37" s="472"/>
      <c r="CA37" s="472"/>
      <c r="CB37" s="472"/>
      <c r="CC37" s="472"/>
      <c r="CD37" s="472"/>
      <c r="CE37" s="472"/>
      <c r="CF37" s="472"/>
      <c r="CG37" s="472"/>
      <c r="CH37" s="472"/>
      <c r="CI37" s="472"/>
      <c r="CJ37" s="472"/>
      <c r="CK37" s="472"/>
      <c r="CL37" s="472"/>
      <c r="CM37" s="472"/>
      <c r="CN37" s="472"/>
      <c r="CO37" s="472"/>
      <c r="CP37" s="472"/>
      <c r="CQ37" s="472">
        <f>BF37*DI37/100</f>
        <v>4312.2</v>
      </c>
      <c r="CR37" s="472"/>
      <c r="CS37" s="472"/>
      <c r="CT37" s="472"/>
      <c r="CU37" s="472"/>
      <c r="CV37" s="472"/>
      <c r="CW37" s="472"/>
      <c r="CX37" s="472"/>
      <c r="CY37" s="472"/>
      <c r="CZ37" s="472"/>
      <c r="DA37" s="472"/>
      <c r="DB37" s="472"/>
      <c r="DC37" s="472"/>
      <c r="DD37" s="472"/>
      <c r="DE37" s="472"/>
      <c r="DF37" s="472"/>
      <c r="DG37" s="472"/>
      <c r="DH37" s="472"/>
      <c r="DI37" s="511">
        <v>60</v>
      </c>
      <c r="DJ37" s="512"/>
      <c r="DK37" s="512"/>
      <c r="DL37" s="512"/>
      <c r="DM37" s="512"/>
      <c r="DN37" s="512"/>
      <c r="DO37" s="512"/>
      <c r="DP37" s="512"/>
      <c r="DQ37" s="512"/>
      <c r="DR37" s="512"/>
      <c r="DS37" s="512"/>
      <c r="DT37" s="512"/>
      <c r="DU37" s="512"/>
      <c r="DV37" s="512"/>
      <c r="DW37" s="512"/>
      <c r="DX37" s="513"/>
      <c r="DY37" s="472">
        <f t="shared" ref="DY37" si="17">(BF37+CQ37)*0.5</f>
        <v>5749.6</v>
      </c>
      <c r="DZ37" s="472"/>
      <c r="EA37" s="472"/>
      <c r="EB37" s="472"/>
      <c r="EC37" s="472"/>
      <c r="ED37" s="472"/>
      <c r="EE37" s="472"/>
      <c r="EF37" s="472"/>
      <c r="EG37" s="472"/>
      <c r="EH37" s="472"/>
      <c r="EI37" s="472"/>
      <c r="EJ37" s="472"/>
      <c r="EK37" s="472"/>
      <c r="EL37" s="472"/>
      <c r="EM37" s="472"/>
      <c r="EN37" s="472"/>
      <c r="EO37" s="472">
        <f>(Y37*(AO37+DY37))*3</f>
        <v>79344.48000000001</v>
      </c>
      <c r="EP37" s="472"/>
      <c r="EQ37" s="472"/>
      <c r="ER37" s="472"/>
      <c r="ES37" s="472"/>
      <c r="ET37" s="472"/>
      <c r="EU37" s="472"/>
      <c r="EV37" s="472"/>
      <c r="EW37" s="472"/>
      <c r="EX37" s="472"/>
      <c r="EY37" s="472"/>
      <c r="EZ37" s="472"/>
      <c r="FA37" s="472"/>
      <c r="FB37" s="472"/>
      <c r="FC37" s="472"/>
      <c r="FD37" s="472"/>
      <c r="FE37" s="472"/>
    </row>
    <row r="38" spans="1:161" s="113" customFormat="1" x14ac:dyDescent="0.3">
      <c r="A38" s="532"/>
      <c r="B38" s="533"/>
      <c r="C38" s="533"/>
      <c r="D38" s="533"/>
      <c r="E38" s="533"/>
      <c r="F38" s="534"/>
      <c r="G38" s="523"/>
      <c r="H38" s="524"/>
      <c r="I38" s="524"/>
      <c r="J38" s="524"/>
      <c r="K38" s="524"/>
      <c r="L38" s="524"/>
      <c r="M38" s="524"/>
      <c r="N38" s="524"/>
      <c r="O38" s="524"/>
      <c r="P38" s="524"/>
      <c r="Q38" s="524"/>
      <c r="R38" s="524"/>
      <c r="S38" s="524"/>
      <c r="T38" s="524"/>
      <c r="U38" s="524"/>
      <c r="V38" s="524"/>
      <c r="W38" s="524"/>
      <c r="X38" s="525"/>
      <c r="Y38" s="505">
        <f>SUM(Y34:AN37)</f>
        <v>5.2</v>
      </c>
      <c r="Z38" s="506"/>
      <c r="AA38" s="506"/>
      <c r="AB38" s="506"/>
      <c r="AC38" s="506"/>
      <c r="AD38" s="506"/>
      <c r="AE38" s="506"/>
      <c r="AF38" s="506"/>
      <c r="AG38" s="506"/>
      <c r="AH38" s="506"/>
      <c r="AI38" s="506"/>
      <c r="AJ38" s="506"/>
      <c r="AK38" s="506"/>
      <c r="AL38" s="506"/>
      <c r="AM38" s="506"/>
      <c r="AN38" s="507"/>
      <c r="AO38" s="493">
        <f>SUM(AO34:BE36)</f>
        <v>99770.058000000005</v>
      </c>
      <c r="AP38" s="493"/>
      <c r="AQ38" s="493"/>
      <c r="AR38" s="493"/>
      <c r="AS38" s="493"/>
      <c r="AT38" s="493"/>
      <c r="AU38" s="493"/>
      <c r="AV38" s="493"/>
      <c r="AW38" s="493"/>
      <c r="AX38" s="493"/>
      <c r="AY38" s="493"/>
      <c r="AZ38" s="493"/>
      <c r="BA38" s="493"/>
      <c r="BB38" s="493"/>
      <c r="BC38" s="493"/>
      <c r="BD38" s="493"/>
      <c r="BE38" s="493"/>
      <c r="BF38" s="493">
        <f>SUM(BF34:BW37)</f>
        <v>30564</v>
      </c>
      <c r="BG38" s="493"/>
      <c r="BH38" s="493"/>
      <c r="BI38" s="493"/>
      <c r="BJ38" s="493"/>
      <c r="BK38" s="493"/>
      <c r="BL38" s="493"/>
      <c r="BM38" s="493"/>
      <c r="BN38" s="493"/>
      <c r="BO38" s="493"/>
      <c r="BP38" s="493"/>
      <c r="BQ38" s="493"/>
      <c r="BR38" s="493"/>
      <c r="BS38" s="493"/>
      <c r="BT38" s="493"/>
      <c r="BU38" s="493"/>
      <c r="BV38" s="493"/>
      <c r="BW38" s="493"/>
      <c r="BX38" s="493">
        <f>SUM(BX34:CP36)</f>
        <v>44342.248000000007</v>
      </c>
      <c r="BY38" s="493"/>
      <c r="BZ38" s="493"/>
      <c r="CA38" s="493"/>
      <c r="CB38" s="493"/>
      <c r="CC38" s="493"/>
      <c r="CD38" s="493"/>
      <c r="CE38" s="493"/>
      <c r="CF38" s="493"/>
      <c r="CG38" s="493"/>
      <c r="CH38" s="493"/>
      <c r="CI38" s="493"/>
      <c r="CJ38" s="493"/>
      <c r="CK38" s="493"/>
      <c r="CL38" s="493"/>
      <c r="CM38" s="493"/>
      <c r="CN38" s="493"/>
      <c r="CO38" s="493"/>
      <c r="CP38" s="493"/>
      <c r="CQ38" s="493">
        <f>SUM(CQ34:DH36)</f>
        <v>32050.81</v>
      </c>
      <c r="CR38" s="493"/>
      <c r="CS38" s="493"/>
      <c r="CT38" s="493"/>
      <c r="CU38" s="493"/>
      <c r="CV38" s="493"/>
      <c r="CW38" s="493"/>
      <c r="CX38" s="493"/>
      <c r="CY38" s="493"/>
      <c r="CZ38" s="493"/>
      <c r="DA38" s="493"/>
      <c r="DB38" s="493"/>
      <c r="DC38" s="493"/>
      <c r="DD38" s="493"/>
      <c r="DE38" s="493"/>
      <c r="DF38" s="493"/>
      <c r="DG38" s="493"/>
      <c r="DH38" s="493"/>
      <c r="DI38" s="493"/>
      <c r="DJ38" s="493"/>
      <c r="DK38" s="493"/>
      <c r="DL38" s="493"/>
      <c r="DM38" s="493"/>
      <c r="DN38" s="493"/>
      <c r="DO38" s="493"/>
      <c r="DP38" s="493"/>
      <c r="DQ38" s="493"/>
      <c r="DR38" s="493"/>
      <c r="DS38" s="493"/>
      <c r="DT38" s="493"/>
      <c r="DU38" s="493"/>
      <c r="DV38" s="493"/>
      <c r="DW38" s="493"/>
      <c r="DX38" s="493"/>
      <c r="DY38" s="493">
        <f>SUM(DY34:EN36)</f>
        <v>27713.904999999999</v>
      </c>
      <c r="DZ38" s="493"/>
      <c r="EA38" s="493"/>
      <c r="EB38" s="493"/>
      <c r="EC38" s="493"/>
      <c r="ED38" s="493"/>
      <c r="EE38" s="493"/>
      <c r="EF38" s="493"/>
      <c r="EG38" s="493"/>
      <c r="EH38" s="493"/>
      <c r="EI38" s="493"/>
      <c r="EJ38" s="493"/>
      <c r="EK38" s="493"/>
      <c r="EL38" s="493"/>
      <c r="EM38" s="493"/>
      <c r="EN38" s="493"/>
      <c r="EO38" s="493">
        <f>SUM(EO34:FE37)</f>
        <v>1609152.0360000001</v>
      </c>
      <c r="EP38" s="493"/>
      <c r="EQ38" s="493"/>
      <c r="ER38" s="493"/>
      <c r="ES38" s="493"/>
      <c r="ET38" s="493"/>
      <c r="EU38" s="493"/>
      <c r="EV38" s="493"/>
      <c r="EW38" s="493"/>
      <c r="EX38" s="493"/>
      <c r="EY38" s="493"/>
      <c r="EZ38" s="493"/>
      <c r="FA38" s="493"/>
      <c r="FB38" s="493"/>
      <c r="FC38" s="493"/>
      <c r="FD38" s="493"/>
      <c r="FE38" s="493"/>
    </row>
    <row r="39" spans="1:161" s="113" customFormat="1" x14ac:dyDescent="0.3">
      <c r="A39" s="467" t="s">
        <v>379</v>
      </c>
      <c r="B39" s="467"/>
      <c r="C39" s="467"/>
      <c r="D39" s="467"/>
      <c r="E39" s="467"/>
      <c r="F39" s="467"/>
      <c r="G39" s="492" t="s">
        <v>380</v>
      </c>
      <c r="H39" s="492"/>
      <c r="I39" s="492"/>
      <c r="J39" s="492"/>
      <c r="K39" s="492"/>
      <c r="L39" s="492"/>
      <c r="M39" s="492"/>
      <c r="N39" s="492"/>
      <c r="O39" s="492"/>
      <c r="P39" s="492"/>
      <c r="Q39" s="492"/>
      <c r="R39" s="492"/>
      <c r="S39" s="492"/>
      <c r="T39" s="492"/>
      <c r="U39" s="492"/>
      <c r="V39" s="492"/>
      <c r="W39" s="492"/>
      <c r="X39" s="492"/>
      <c r="Y39" s="471">
        <v>1</v>
      </c>
      <c r="Z39" s="471"/>
      <c r="AA39" s="471"/>
      <c r="AB39" s="471"/>
      <c r="AC39" s="471"/>
      <c r="AD39" s="471"/>
      <c r="AE39" s="471"/>
      <c r="AF39" s="471"/>
      <c r="AG39" s="471"/>
      <c r="AH39" s="471"/>
      <c r="AI39" s="471"/>
      <c r="AJ39" s="471"/>
      <c r="AK39" s="471"/>
      <c r="AL39" s="471"/>
      <c r="AM39" s="471"/>
      <c r="AN39" s="471"/>
      <c r="AO39" s="472">
        <f t="shared" ref="AO39:AO45" si="18">BF39+BX39+CQ39</f>
        <v>32319</v>
      </c>
      <c r="AP39" s="472"/>
      <c r="AQ39" s="472"/>
      <c r="AR39" s="472"/>
      <c r="AS39" s="472"/>
      <c r="AT39" s="472"/>
      <c r="AU39" s="472"/>
      <c r="AV39" s="472"/>
      <c r="AW39" s="472"/>
      <c r="AX39" s="472"/>
      <c r="AY39" s="472"/>
      <c r="AZ39" s="472"/>
      <c r="BA39" s="472"/>
      <c r="BB39" s="472"/>
      <c r="BC39" s="472"/>
      <c r="BD39" s="472"/>
      <c r="BE39" s="472"/>
      <c r="BF39" s="472">
        <v>9975</v>
      </c>
      <c r="BG39" s="472"/>
      <c r="BH39" s="472"/>
      <c r="BI39" s="472"/>
      <c r="BJ39" s="472"/>
      <c r="BK39" s="472"/>
      <c r="BL39" s="472"/>
      <c r="BM39" s="472"/>
      <c r="BN39" s="472"/>
      <c r="BO39" s="472"/>
      <c r="BP39" s="472"/>
      <c r="BQ39" s="472"/>
      <c r="BR39" s="472"/>
      <c r="BS39" s="472"/>
      <c r="BT39" s="472"/>
      <c r="BU39" s="472"/>
      <c r="BV39" s="472"/>
      <c r="BW39" s="472"/>
      <c r="BX39" s="472">
        <f t="shared" ref="BX39:BX45" si="19">(BF39+CQ39)*0.8</f>
        <v>14364</v>
      </c>
      <c r="BY39" s="472"/>
      <c r="BZ39" s="472"/>
      <c r="CA39" s="472"/>
      <c r="CB39" s="472"/>
      <c r="CC39" s="472"/>
      <c r="CD39" s="472"/>
      <c r="CE39" s="472"/>
      <c r="CF39" s="472"/>
      <c r="CG39" s="472"/>
      <c r="CH39" s="472"/>
      <c r="CI39" s="472"/>
      <c r="CJ39" s="472"/>
      <c r="CK39" s="472"/>
      <c r="CL39" s="472"/>
      <c r="CM39" s="472"/>
      <c r="CN39" s="472"/>
      <c r="CO39" s="472"/>
      <c r="CP39" s="472"/>
      <c r="CQ39" s="472">
        <f>BF39*DI39/100</f>
        <v>7980</v>
      </c>
      <c r="CR39" s="472"/>
      <c r="CS39" s="472"/>
      <c r="CT39" s="472"/>
      <c r="CU39" s="472"/>
      <c r="CV39" s="472"/>
      <c r="CW39" s="472"/>
      <c r="CX39" s="472"/>
      <c r="CY39" s="472"/>
      <c r="CZ39" s="472"/>
      <c r="DA39" s="472"/>
      <c r="DB39" s="472"/>
      <c r="DC39" s="472"/>
      <c r="DD39" s="472"/>
      <c r="DE39" s="472"/>
      <c r="DF39" s="472"/>
      <c r="DG39" s="472"/>
      <c r="DH39" s="472"/>
      <c r="DI39" s="472">
        <v>80</v>
      </c>
      <c r="DJ39" s="472"/>
      <c r="DK39" s="472"/>
      <c r="DL39" s="472"/>
      <c r="DM39" s="472"/>
      <c r="DN39" s="472"/>
      <c r="DO39" s="472"/>
      <c r="DP39" s="472"/>
      <c r="DQ39" s="472"/>
      <c r="DR39" s="472"/>
      <c r="DS39" s="472"/>
      <c r="DT39" s="472"/>
      <c r="DU39" s="472"/>
      <c r="DV39" s="472"/>
      <c r="DW39" s="472"/>
      <c r="DX39" s="472"/>
      <c r="DY39" s="472">
        <f t="shared" ref="DY39:DY45" si="20">(BF39+CQ39)*0.5</f>
        <v>8977.5</v>
      </c>
      <c r="DZ39" s="472"/>
      <c r="EA39" s="472"/>
      <c r="EB39" s="472"/>
      <c r="EC39" s="472"/>
      <c r="ED39" s="472"/>
      <c r="EE39" s="472"/>
      <c r="EF39" s="472"/>
      <c r="EG39" s="472"/>
      <c r="EH39" s="472"/>
      <c r="EI39" s="472"/>
      <c r="EJ39" s="472"/>
      <c r="EK39" s="472"/>
      <c r="EL39" s="472"/>
      <c r="EM39" s="472"/>
      <c r="EN39" s="472"/>
      <c r="EO39" s="472">
        <f t="shared" ref="EO39:EO43" si="21">(Y39*(AO39+DY39))*12</f>
        <v>495558</v>
      </c>
      <c r="EP39" s="472"/>
      <c r="EQ39" s="472"/>
      <c r="ER39" s="472"/>
      <c r="ES39" s="472"/>
      <c r="ET39" s="472"/>
      <c r="EU39" s="472"/>
      <c r="EV39" s="472"/>
      <c r="EW39" s="472"/>
      <c r="EX39" s="472"/>
      <c r="EY39" s="472"/>
      <c r="EZ39" s="472"/>
      <c r="FA39" s="472"/>
      <c r="FB39" s="472"/>
      <c r="FC39" s="472"/>
      <c r="FD39" s="472"/>
      <c r="FE39" s="472"/>
    </row>
    <row r="40" spans="1:161" s="113" customFormat="1" x14ac:dyDescent="0.3">
      <c r="A40" s="467" t="s">
        <v>404</v>
      </c>
      <c r="B40" s="467"/>
      <c r="C40" s="467"/>
      <c r="D40" s="467"/>
      <c r="E40" s="467"/>
      <c r="F40" s="467"/>
      <c r="G40" s="492" t="s">
        <v>381</v>
      </c>
      <c r="H40" s="492"/>
      <c r="I40" s="492"/>
      <c r="J40" s="492"/>
      <c r="K40" s="492"/>
      <c r="L40" s="492"/>
      <c r="M40" s="492"/>
      <c r="N40" s="492"/>
      <c r="O40" s="492"/>
      <c r="P40" s="492"/>
      <c r="Q40" s="492"/>
      <c r="R40" s="492"/>
      <c r="S40" s="492"/>
      <c r="T40" s="492"/>
      <c r="U40" s="492"/>
      <c r="V40" s="492"/>
      <c r="W40" s="492"/>
      <c r="X40" s="492"/>
      <c r="Y40" s="471">
        <v>1</v>
      </c>
      <c r="Z40" s="471"/>
      <c r="AA40" s="471"/>
      <c r="AB40" s="471"/>
      <c r="AC40" s="471"/>
      <c r="AD40" s="471"/>
      <c r="AE40" s="471"/>
      <c r="AF40" s="471"/>
      <c r="AG40" s="471"/>
      <c r="AH40" s="471"/>
      <c r="AI40" s="471"/>
      <c r="AJ40" s="471"/>
      <c r="AK40" s="471"/>
      <c r="AL40" s="471"/>
      <c r="AM40" s="471"/>
      <c r="AN40" s="471"/>
      <c r="AO40" s="472">
        <f t="shared" si="18"/>
        <v>31959.9</v>
      </c>
      <c r="AP40" s="472"/>
      <c r="AQ40" s="472"/>
      <c r="AR40" s="472"/>
      <c r="AS40" s="472"/>
      <c r="AT40" s="472"/>
      <c r="AU40" s="472"/>
      <c r="AV40" s="472"/>
      <c r="AW40" s="472"/>
      <c r="AX40" s="472"/>
      <c r="AY40" s="472"/>
      <c r="AZ40" s="472"/>
      <c r="BA40" s="472"/>
      <c r="BB40" s="472"/>
      <c r="BC40" s="472"/>
      <c r="BD40" s="472"/>
      <c r="BE40" s="472"/>
      <c r="BF40" s="472">
        <v>9975</v>
      </c>
      <c r="BG40" s="472"/>
      <c r="BH40" s="472"/>
      <c r="BI40" s="472"/>
      <c r="BJ40" s="472"/>
      <c r="BK40" s="472"/>
      <c r="BL40" s="472"/>
      <c r="BM40" s="472"/>
      <c r="BN40" s="472"/>
      <c r="BO40" s="472"/>
      <c r="BP40" s="472"/>
      <c r="BQ40" s="472"/>
      <c r="BR40" s="472"/>
      <c r="BS40" s="472"/>
      <c r="BT40" s="472"/>
      <c r="BU40" s="472"/>
      <c r="BV40" s="472"/>
      <c r="BW40" s="472"/>
      <c r="BX40" s="472">
        <f t="shared" si="19"/>
        <v>14204.400000000001</v>
      </c>
      <c r="BY40" s="472"/>
      <c r="BZ40" s="472"/>
      <c r="CA40" s="472"/>
      <c r="CB40" s="472"/>
      <c r="CC40" s="472"/>
      <c r="CD40" s="472"/>
      <c r="CE40" s="472"/>
      <c r="CF40" s="472"/>
      <c r="CG40" s="472"/>
      <c r="CH40" s="472"/>
      <c r="CI40" s="472"/>
      <c r="CJ40" s="472"/>
      <c r="CK40" s="472"/>
      <c r="CL40" s="472"/>
      <c r="CM40" s="472"/>
      <c r="CN40" s="472"/>
      <c r="CO40" s="472"/>
      <c r="CP40" s="472"/>
      <c r="CQ40" s="472">
        <f t="shared" ref="CQ40:CQ45" si="22">BF40*DI40/100</f>
        <v>7780.5</v>
      </c>
      <c r="CR40" s="472"/>
      <c r="CS40" s="472"/>
      <c r="CT40" s="472"/>
      <c r="CU40" s="472"/>
      <c r="CV40" s="472"/>
      <c r="CW40" s="472"/>
      <c r="CX40" s="472"/>
      <c r="CY40" s="472"/>
      <c r="CZ40" s="472"/>
      <c r="DA40" s="472"/>
      <c r="DB40" s="472"/>
      <c r="DC40" s="472"/>
      <c r="DD40" s="472"/>
      <c r="DE40" s="472"/>
      <c r="DF40" s="472"/>
      <c r="DG40" s="472"/>
      <c r="DH40" s="472"/>
      <c r="DI40" s="472">
        <v>78</v>
      </c>
      <c r="DJ40" s="472"/>
      <c r="DK40" s="472"/>
      <c r="DL40" s="472"/>
      <c r="DM40" s="472"/>
      <c r="DN40" s="472"/>
      <c r="DO40" s="472"/>
      <c r="DP40" s="472"/>
      <c r="DQ40" s="472"/>
      <c r="DR40" s="472"/>
      <c r="DS40" s="472"/>
      <c r="DT40" s="472"/>
      <c r="DU40" s="472"/>
      <c r="DV40" s="472"/>
      <c r="DW40" s="472"/>
      <c r="DX40" s="472"/>
      <c r="DY40" s="472">
        <f t="shared" si="20"/>
        <v>8877.75</v>
      </c>
      <c r="DZ40" s="472"/>
      <c r="EA40" s="472"/>
      <c r="EB40" s="472"/>
      <c r="EC40" s="472"/>
      <c r="ED40" s="472"/>
      <c r="EE40" s="472"/>
      <c r="EF40" s="472"/>
      <c r="EG40" s="472"/>
      <c r="EH40" s="472"/>
      <c r="EI40" s="472"/>
      <c r="EJ40" s="472"/>
      <c r="EK40" s="472"/>
      <c r="EL40" s="472"/>
      <c r="EM40" s="472"/>
      <c r="EN40" s="472"/>
      <c r="EO40" s="472">
        <f t="shared" si="21"/>
        <v>490051.80000000005</v>
      </c>
      <c r="EP40" s="472"/>
      <c r="EQ40" s="472"/>
      <c r="ER40" s="472"/>
      <c r="ES40" s="472"/>
      <c r="ET40" s="472"/>
      <c r="EU40" s="472"/>
      <c r="EV40" s="472"/>
      <c r="EW40" s="472"/>
      <c r="EX40" s="472"/>
      <c r="EY40" s="472"/>
      <c r="EZ40" s="472"/>
      <c r="FA40" s="472"/>
      <c r="FB40" s="472"/>
      <c r="FC40" s="472"/>
      <c r="FD40" s="472"/>
      <c r="FE40" s="472"/>
    </row>
    <row r="41" spans="1:161" s="113" customFormat="1" x14ac:dyDescent="0.3">
      <c r="A41" s="467" t="s">
        <v>405</v>
      </c>
      <c r="B41" s="467"/>
      <c r="C41" s="467"/>
      <c r="D41" s="467"/>
      <c r="E41" s="467"/>
      <c r="F41" s="467"/>
      <c r="G41" s="492" t="s">
        <v>384</v>
      </c>
      <c r="H41" s="492"/>
      <c r="I41" s="492"/>
      <c r="J41" s="492"/>
      <c r="K41" s="492"/>
      <c r="L41" s="492"/>
      <c r="M41" s="492"/>
      <c r="N41" s="492"/>
      <c r="O41" s="492"/>
      <c r="P41" s="492"/>
      <c r="Q41" s="492"/>
      <c r="R41" s="492"/>
      <c r="S41" s="492"/>
      <c r="T41" s="492"/>
      <c r="U41" s="492"/>
      <c r="V41" s="492"/>
      <c r="W41" s="492"/>
      <c r="X41" s="492"/>
      <c r="Y41" s="471">
        <v>1</v>
      </c>
      <c r="Z41" s="471"/>
      <c r="AA41" s="471"/>
      <c r="AB41" s="471"/>
      <c r="AC41" s="471"/>
      <c r="AD41" s="471"/>
      <c r="AE41" s="471"/>
      <c r="AF41" s="471"/>
      <c r="AG41" s="471"/>
      <c r="AH41" s="471"/>
      <c r="AI41" s="471"/>
      <c r="AJ41" s="471"/>
      <c r="AK41" s="471"/>
      <c r="AL41" s="471"/>
      <c r="AM41" s="471"/>
      <c r="AN41" s="471"/>
      <c r="AO41" s="472">
        <f t="shared" si="18"/>
        <v>25985.520000000004</v>
      </c>
      <c r="AP41" s="472"/>
      <c r="AQ41" s="472"/>
      <c r="AR41" s="472"/>
      <c r="AS41" s="472"/>
      <c r="AT41" s="472"/>
      <c r="AU41" s="472"/>
      <c r="AV41" s="472"/>
      <c r="AW41" s="472"/>
      <c r="AX41" s="472"/>
      <c r="AY41" s="472"/>
      <c r="AZ41" s="472"/>
      <c r="BA41" s="472"/>
      <c r="BB41" s="472"/>
      <c r="BC41" s="472"/>
      <c r="BD41" s="472"/>
      <c r="BE41" s="472"/>
      <c r="BF41" s="472">
        <v>8492</v>
      </c>
      <c r="BG41" s="472"/>
      <c r="BH41" s="472"/>
      <c r="BI41" s="472"/>
      <c r="BJ41" s="472"/>
      <c r="BK41" s="472"/>
      <c r="BL41" s="472"/>
      <c r="BM41" s="472"/>
      <c r="BN41" s="472"/>
      <c r="BO41" s="472"/>
      <c r="BP41" s="472"/>
      <c r="BQ41" s="472"/>
      <c r="BR41" s="472"/>
      <c r="BS41" s="472"/>
      <c r="BT41" s="472"/>
      <c r="BU41" s="472"/>
      <c r="BV41" s="472"/>
      <c r="BW41" s="472"/>
      <c r="BX41" s="472">
        <f t="shared" si="19"/>
        <v>11549.12</v>
      </c>
      <c r="BY41" s="472"/>
      <c r="BZ41" s="472"/>
      <c r="CA41" s="472"/>
      <c r="CB41" s="472"/>
      <c r="CC41" s="472"/>
      <c r="CD41" s="472"/>
      <c r="CE41" s="472"/>
      <c r="CF41" s="472"/>
      <c r="CG41" s="472"/>
      <c r="CH41" s="472"/>
      <c r="CI41" s="472"/>
      <c r="CJ41" s="472"/>
      <c r="CK41" s="472"/>
      <c r="CL41" s="472"/>
      <c r="CM41" s="472"/>
      <c r="CN41" s="472"/>
      <c r="CO41" s="472"/>
      <c r="CP41" s="472"/>
      <c r="CQ41" s="472">
        <f t="shared" si="22"/>
        <v>5944.4</v>
      </c>
      <c r="CR41" s="472"/>
      <c r="CS41" s="472"/>
      <c r="CT41" s="472"/>
      <c r="CU41" s="472"/>
      <c r="CV41" s="472"/>
      <c r="CW41" s="472"/>
      <c r="CX41" s="472"/>
      <c r="CY41" s="472"/>
      <c r="CZ41" s="472"/>
      <c r="DA41" s="472"/>
      <c r="DB41" s="472"/>
      <c r="DC41" s="472"/>
      <c r="DD41" s="472"/>
      <c r="DE41" s="472"/>
      <c r="DF41" s="472"/>
      <c r="DG41" s="472"/>
      <c r="DH41" s="472"/>
      <c r="DI41" s="472">
        <v>70</v>
      </c>
      <c r="DJ41" s="472"/>
      <c r="DK41" s="472"/>
      <c r="DL41" s="472"/>
      <c r="DM41" s="472"/>
      <c r="DN41" s="472"/>
      <c r="DO41" s="472"/>
      <c r="DP41" s="472"/>
      <c r="DQ41" s="472"/>
      <c r="DR41" s="472"/>
      <c r="DS41" s="472"/>
      <c r="DT41" s="472"/>
      <c r="DU41" s="472"/>
      <c r="DV41" s="472"/>
      <c r="DW41" s="472"/>
      <c r="DX41" s="472"/>
      <c r="DY41" s="472">
        <f t="shared" si="20"/>
        <v>7218.2</v>
      </c>
      <c r="DZ41" s="472"/>
      <c r="EA41" s="472"/>
      <c r="EB41" s="472"/>
      <c r="EC41" s="472"/>
      <c r="ED41" s="472"/>
      <c r="EE41" s="472"/>
      <c r="EF41" s="472"/>
      <c r="EG41" s="472"/>
      <c r="EH41" s="472"/>
      <c r="EI41" s="472"/>
      <c r="EJ41" s="472"/>
      <c r="EK41" s="472"/>
      <c r="EL41" s="472"/>
      <c r="EM41" s="472"/>
      <c r="EN41" s="472"/>
      <c r="EO41" s="472">
        <f t="shared" si="21"/>
        <v>398444.64</v>
      </c>
      <c r="EP41" s="472"/>
      <c r="EQ41" s="472"/>
      <c r="ER41" s="472"/>
      <c r="ES41" s="472"/>
      <c r="ET41" s="472"/>
      <c r="EU41" s="472"/>
      <c r="EV41" s="472"/>
      <c r="EW41" s="472"/>
      <c r="EX41" s="472"/>
      <c r="EY41" s="472"/>
      <c r="EZ41" s="472"/>
      <c r="FA41" s="472"/>
      <c r="FB41" s="472"/>
      <c r="FC41" s="472"/>
      <c r="FD41" s="472"/>
      <c r="FE41" s="472"/>
    </row>
    <row r="42" spans="1:161" s="113" customFormat="1" ht="12.75" customHeight="1" x14ac:dyDescent="0.3">
      <c r="A42" s="467" t="s">
        <v>406</v>
      </c>
      <c r="B42" s="467"/>
      <c r="C42" s="467"/>
      <c r="D42" s="467"/>
      <c r="E42" s="467"/>
      <c r="F42" s="467"/>
      <c r="G42" s="468" t="s">
        <v>385</v>
      </c>
      <c r="H42" s="469"/>
      <c r="I42" s="469"/>
      <c r="J42" s="469"/>
      <c r="K42" s="469"/>
      <c r="L42" s="469"/>
      <c r="M42" s="469"/>
      <c r="N42" s="469"/>
      <c r="O42" s="469"/>
      <c r="P42" s="469"/>
      <c r="Q42" s="469"/>
      <c r="R42" s="469"/>
      <c r="S42" s="469"/>
      <c r="T42" s="469"/>
      <c r="U42" s="469"/>
      <c r="V42" s="469"/>
      <c r="W42" s="469"/>
      <c r="X42" s="470"/>
      <c r="Y42" s="471">
        <v>1</v>
      </c>
      <c r="Z42" s="471"/>
      <c r="AA42" s="471"/>
      <c r="AB42" s="471"/>
      <c r="AC42" s="471"/>
      <c r="AD42" s="471"/>
      <c r="AE42" s="471"/>
      <c r="AF42" s="471"/>
      <c r="AG42" s="471"/>
      <c r="AH42" s="471"/>
      <c r="AI42" s="471"/>
      <c r="AJ42" s="471"/>
      <c r="AK42" s="471"/>
      <c r="AL42" s="471"/>
      <c r="AM42" s="471"/>
      <c r="AN42" s="471"/>
      <c r="AO42" s="472">
        <f t="shared" si="18"/>
        <v>24033.06</v>
      </c>
      <c r="AP42" s="472"/>
      <c r="AQ42" s="472"/>
      <c r="AR42" s="472"/>
      <c r="AS42" s="472"/>
      <c r="AT42" s="472"/>
      <c r="AU42" s="472"/>
      <c r="AV42" s="472"/>
      <c r="AW42" s="472"/>
      <c r="AX42" s="472"/>
      <c r="AY42" s="472"/>
      <c r="AZ42" s="472"/>
      <c r="BA42" s="472"/>
      <c r="BB42" s="472"/>
      <c r="BC42" s="472"/>
      <c r="BD42" s="472"/>
      <c r="BE42" s="472"/>
      <c r="BF42" s="472">
        <v>8614</v>
      </c>
      <c r="BG42" s="472"/>
      <c r="BH42" s="472"/>
      <c r="BI42" s="472"/>
      <c r="BJ42" s="472"/>
      <c r="BK42" s="472"/>
      <c r="BL42" s="472"/>
      <c r="BM42" s="472"/>
      <c r="BN42" s="472"/>
      <c r="BO42" s="472"/>
      <c r="BP42" s="472"/>
      <c r="BQ42" s="472"/>
      <c r="BR42" s="472"/>
      <c r="BS42" s="472"/>
      <c r="BT42" s="472"/>
      <c r="BU42" s="472"/>
      <c r="BV42" s="472"/>
      <c r="BW42" s="472"/>
      <c r="BX42" s="472">
        <f t="shared" si="19"/>
        <v>10681.36</v>
      </c>
      <c r="BY42" s="472"/>
      <c r="BZ42" s="472"/>
      <c r="CA42" s="472"/>
      <c r="CB42" s="472"/>
      <c r="CC42" s="472"/>
      <c r="CD42" s="472"/>
      <c r="CE42" s="472"/>
      <c r="CF42" s="472"/>
      <c r="CG42" s="472"/>
      <c r="CH42" s="472"/>
      <c r="CI42" s="472"/>
      <c r="CJ42" s="472"/>
      <c r="CK42" s="472"/>
      <c r="CL42" s="472"/>
      <c r="CM42" s="472"/>
      <c r="CN42" s="472"/>
      <c r="CO42" s="472"/>
      <c r="CP42" s="472"/>
      <c r="CQ42" s="472">
        <f t="shared" si="22"/>
        <v>4737.7</v>
      </c>
      <c r="CR42" s="472"/>
      <c r="CS42" s="472"/>
      <c r="CT42" s="472"/>
      <c r="CU42" s="472"/>
      <c r="CV42" s="472"/>
      <c r="CW42" s="472"/>
      <c r="CX42" s="472"/>
      <c r="CY42" s="472"/>
      <c r="CZ42" s="472"/>
      <c r="DA42" s="472"/>
      <c r="DB42" s="472"/>
      <c r="DC42" s="472"/>
      <c r="DD42" s="472"/>
      <c r="DE42" s="472"/>
      <c r="DF42" s="472"/>
      <c r="DG42" s="472"/>
      <c r="DH42" s="472"/>
      <c r="DI42" s="472">
        <v>55</v>
      </c>
      <c r="DJ42" s="472"/>
      <c r="DK42" s="472"/>
      <c r="DL42" s="472"/>
      <c r="DM42" s="472"/>
      <c r="DN42" s="472"/>
      <c r="DO42" s="472"/>
      <c r="DP42" s="472"/>
      <c r="DQ42" s="472"/>
      <c r="DR42" s="472"/>
      <c r="DS42" s="472"/>
      <c r="DT42" s="472"/>
      <c r="DU42" s="472"/>
      <c r="DV42" s="472"/>
      <c r="DW42" s="472"/>
      <c r="DX42" s="472"/>
      <c r="DY42" s="472">
        <f t="shared" si="20"/>
        <v>6675.85</v>
      </c>
      <c r="DZ42" s="472"/>
      <c r="EA42" s="472"/>
      <c r="EB42" s="472"/>
      <c r="EC42" s="472"/>
      <c r="ED42" s="472"/>
      <c r="EE42" s="472"/>
      <c r="EF42" s="472"/>
      <c r="EG42" s="472"/>
      <c r="EH42" s="472"/>
      <c r="EI42" s="472"/>
      <c r="EJ42" s="472"/>
      <c r="EK42" s="472"/>
      <c r="EL42" s="472"/>
      <c r="EM42" s="472"/>
      <c r="EN42" s="472"/>
      <c r="EO42" s="472">
        <f t="shared" si="21"/>
        <v>368506.92000000004</v>
      </c>
      <c r="EP42" s="472"/>
      <c r="EQ42" s="472"/>
      <c r="ER42" s="472"/>
      <c r="ES42" s="472"/>
      <c r="ET42" s="472"/>
      <c r="EU42" s="472"/>
      <c r="EV42" s="472"/>
      <c r="EW42" s="472"/>
      <c r="EX42" s="472"/>
      <c r="EY42" s="472"/>
      <c r="EZ42" s="472"/>
      <c r="FA42" s="472"/>
      <c r="FB42" s="472"/>
      <c r="FC42" s="472"/>
      <c r="FD42" s="472"/>
      <c r="FE42" s="472"/>
    </row>
    <row r="43" spans="1:161" s="113" customFormat="1" ht="12.75" customHeight="1" x14ac:dyDescent="0.3">
      <c r="A43" s="502" t="s">
        <v>407</v>
      </c>
      <c r="B43" s="503"/>
      <c r="C43" s="503"/>
      <c r="D43" s="503"/>
      <c r="E43" s="503"/>
      <c r="F43" s="504"/>
      <c r="G43" s="468" t="s">
        <v>382</v>
      </c>
      <c r="H43" s="469"/>
      <c r="I43" s="469"/>
      <c r="J43" s="469"/>
      <c r="K43" s="469"/>
      <c r="L43" s="469"/>
      <c r="M43" s="469"/>
      <c r="N43" s="469"/>
      <c r="O43" s="469"/>
      <c r="P43" s="469"/>
      <c r="Q43" s="469"/>
      <c r="R43" s="469"/>
      <c r="S43" s="469"/>
      <c r="T43" s="469"/>
      <c r="U43" s="469"/>
      <c r="V43" s="469"/>
      <c r="W43" s="469"/>
      <c r="X43" s="470"/>
      <c r="Y43" s="508">
        <v>0.5</v>
      </c>
      <c r="Z43" s="509"/>
      <c r="AA43" s="509"/>
      <c r="AB43" s="509"/>
      <c r="AC43" s="509"/>
      <c r="AD43" s="509"/>
      <c r="AE43" s="509"/>
      <c r="AF43" s="509"/>
      <c r="AG43" s="509"/>
      <c r="AH43" s="509"/>
      <c r="AI43" s="509"/>
      <c r="AJ43" s="509"/>
      <c r="AK43" s="509"/>
      <c r="AL43" s="509"/>
      <c r="AM43" s="509"/>
      <c r="AN43" s="510"/>
      <c r="AO43" s="472">
        <f t="shared" si="18"/>
        <v>16247.880000000001</v>
      </c>
      <c r="AP43" s="472"/>
      <c r="AQ43" s="472"/>
      <c r="AR43" s="472"/>
      <c r="AS43" s="472"/>
      <c r="AT43" s="472"/>
      <c r="AU43" s="472"/>
      <c r="AV43" s="472"/>
      <c r="AW43" s="472"/>
      <c r="AX43" s="472"/>
      <c r="AY43" s="472"/>
      <c r="AZ43" s="472"/>
      <c r="BA43" s="472"/>
      <c r="BB43" s="472"/>
      <c r="BC43" s="472"/>
      <c r="BD43" s="472"/>
      <c r="BE43" s="472"/>
      <c r="BF43" s="472">
        <v>8206</v>
      </c>
      <c r="BG43" s="472"/>
      <c r="BH43" s="472"/>
      <c r="BI43" s="472"/>
      <c r="BJ43" s="472"/>
      <c r="BK43" s="472"/>
      <c r="BL43" s="472"/>
      <c r="BM43" s="472"/>
      <c r="BN43" s="472"/>
      <c r="BO43" s="472"/>
      <c r="BP43" s="472"/>
      <c r="BQ43" s="472"/>
      <c r="BR43" s="472"/>
      <c r="BS43" s="472"/>
      <c r="BT43" s="472"/>
      <c r="BU43" s="472"/>
      <c r="BV43" s="472"/>
      <c r="BW43" s="472"/>
      <c r="BX43" s="472">
        <f t="shared" si="19"/>
        <v>7221.2800000000007</v>
      </c>
      <c r="BY43" s="472"/>
      <c r="BZ43" s="472"/>
      <c r="CA43" s="472"/>
      <c r="CB43" s="472"/>
      <c r="CC43" s="472"/>
      <c r="CD43" s="472"/>
      <c r="CE43" s="472"/>
      <c r="CF43" s="472"/>
      <c r="CG43" s="472"/>
      <c r="CH43" s="472"/>
      <c r="CI43" s="472"/>
      <c r="CJ43" s="472"/>
      <c r="CK43" s="472"/>
      <c r="CL43" s="472"/>
      <c r="CM43" s="472"/>
      <c r="CN43" s="472"/>
      <c r="CO43" s="472"/>
      <c r="CP43" s="472"/>
      <c r="CQ43" s="472">
        <f t="shared" si="22"/>
        <v>820.6</v>
      </c>
      <c r="CR43" s="472"/>
      <c r="CS43" s="472"/>
      <c r="CT43" s="472"/>
      <c r="CU43" s="472"/>
      <c r="CV43" s="472"/>
      <c r="CW43" s="472"/>
      <c r="CX43" s="472"/>
      <c r="CY43" s="472"/>
      <c r="CZ43" s="472"/>
      <c r="DA43" s="472"/>
      <c r="DB43" s="472"/>
      <c r="DC43" s="472"/>
      <c r="DD43" s="472"/>
      <c r="DE43" s="472"/>
      <c r="DF43" s="472"/>
      <c r="DG43" s="472"/>
      <c r="DH43" s="472"/>
      <c r="DI43" s="472">
        <v>10</v>
      </c>
      <c r="DJ43" s="472"/>
      <c r="DK43" s="472"/>
      <c r="DL43" s="472"/>
      <c r="DM43" s="472"/>
      <c r="DN43" s="472"/>
      <c r="DO43" s="472"/>
      <c r="DP43" s="472"/>
      <c r="DQ43" s="472"/>
      <c r="DR43" s="472"/>
      <c r="DS43" s="472"/>
      <c r="DT43" s="472"/>
      <c r="DU43" s="472"/>
      <c r="DV43" s="472"/>
      <c r="DW43" s="472"/>
      <c r="DX43" s="472"/>
      <c r="DY43" s="472">
        <f t="shared" si="20"/>
        <v>4513.3</v>
      </c>
      <c r="DZ43" s="472"/>
      <c r="EA43" s="472"/>
      <c r="EB43" s="472"/>
      <c r="EC43" s="472"/>
      <c r="ED43" s="472"/>
      <c r="EE43" s="472"/>
      <c r="EF43" s="472"/>
      <c r="EG43" s="472"/>
      <c r="EH43" s="472"/>
      <c r="EI43" s="472"/>
      <c r="EJ43" s="472"/>
      <c r="EK43" s="472"/>
      <c r="EL43" s="472"/>
      <c r="EM43" s="472"/>
      <c r="EN43" s="472"/>
      <c r="EO43" s="472">
        <f t="shared" si="21"/>
        <v>124567.08</v>
      </c>
      <c r="EP43" s="472"/>
      <c r="EQ43" s="472"/>
      <c r="ER43" s="472"/>
      <c r="ES43" s="472"/>
      <c r="ET43" s="472"/>
      <c r="EU43" s="472"/>
      <c r="EV43" s="472"/>
      <c r="EW43" s="472"/>
      <c r="EX43" s="472"/>
      <c r="EY43" s="472"/>
      <c r="EZ43" s="472"/>
      <c r="FA43" s="472"/>
      <c r="FB43" s="472"/>
      <c r="FC43" s="472"/>
      <c r="FD43" s="472"/>
      <c r="FE43" s="472"/>
    </row>
    <row r="44" spans="1:161" s="113" customFormat="1" ht="12.75" customHeight="1" x14ac:dyDescent="0.3">
      <c r="A44" s="502"/>
      <c r="B44" s="503"/>
      <c r="C44" s="503"/>
      <c r="D44" s="503"/>
      <c r="E44" s="503"/>
      <c r="F44" s="504"/>
      <c r="G44" s="468" t="s">
        <v>761</v>
      </c>
      <c r="H44" s="469"/>
      <c r="I44" s="469"/>
      <c r="J44" s="469"/>
      <c r="K44" s="469"/>
      <c r="L44" s="469"/>
      <c r="M44" s="469"/>
      <c r="N44" s="469"/>
      <c r="O44" s="469"/>
      <c r="P44" s="469"/>
      <c r="Q44" s="469"/>
      <c r="R44" s="469"/>
      <c r="S44" s="469"/>
      <c r="T44" s="469"/>
      <c r="U44" s="469"/>
      <c r="V44" s="469"/>
      <c r="W44" s="469"/>
      <c r="X44" s="470"/>
      <c r="Y44" s="508">
        <v>1</v>
      </c>
      <c r="Z44" s="509"/>
      <c r="AA44" s="509"/>
      <c r="AB44" s="509"/>
      <c r="AC44" s="509"/>
      <c r="AD44" s="509"/>
      <c r="AE44" s="509"/>
      <c r="AF44" s="509"/>
      <c r="AG44" s="509"/>
      <c r="AH44" s="509"/>
      <c r="AI44" s="509"/>
      <c r="AJ44" s="509"/>
      <c r="AK44" s="509"/>
      <c r="AL44" s="509"/>
      <c r="AM44" s="509"/>
      <c r="AN44" s="510"/>
      <c r="AO44" s="472">
        <f t="shared" ref="AO44" si="23">BF44+BX44+CQ44</f>
        <v>16632</v>
      </c>
      <c r="AP44" s="472"/>
      <c r="AQ44" s="472"/>
      <c r="AR44" s="472"/>
      <c r="AS44" s="472"/>
      <c r="AT44" s="472"/>
      <c r="AU44" s="472"/>
      <c r="AV44" s="472"/>
      <c r="AW44" s="472"/>
      <c r="AX44" s="472"/>
      <c r="AY44" s="472"/>
      <c r="AZ44" s="472"/>
      <c r="BA44" s="472"/>
      <c r="BB44" s="472"/>
      <c r="BC44" s="472"/>
      <c r="BD44" s="472"/>
      <c r="BE44" s="472"/>
      <c r="BF44" s="511">
        <v>8400</v>
      </c>
      <c r="BG44" s="512"/>
      <c r="BH44" s="512"/>
      <c r="BI44" s="512"/>
      <c r="BJ44" s="512"/>
      <c r="BK44" s="512"/>
      <c r="BL44" s="512"/>
      <c r="BM44" s="512"/>
      <c r="BN44" s="512"/>
      <c r="BO44" s="512"/>
      <c r="BP44" s="512"/>
      <c r="BQ44" s="512"/>
      <c r="BR44" s="512"/>
      <c r="BS44" s="512"/>
      <c r="BT44" s="512"/>
      <c r="BU44" s="512"/>
      <c r="BV44" s="512"/>
      <c r="BW44" s="513"/>
      <c r="BX44" s="472">
        <f t="shared" ref="BX44" si="24">(BF44+CQ44)*0.8</f>
        <v>7392</v>
      </c>
      <c r="BY44" s="472"/>
      <c r="BZ44" s="472"/>
      <c r="CA44" s="472"/>
      <c r="CB44" s="472"/>
      <c r="CC44" s="472"/>
      <c r="CD44" s="472"/>
      <c r="CE44" s="472"/>
      <c r="CF44" s="472"/>
      <c r="CG44" s="472"/>
      <c r="CH44" s="472"/>
      <c r="CI44" s="472"/>
      <c r="CJ44" s="472"/>
      <c r="CK44" s="472"/>
      <c r="CL44" s="472"/>
      <c r="CM44" s="472"/>
      <c r="CN44" s="472"/>
      <c r="CO44" s="472"/>
      <c r="CP44" s="472"/>
      <c r="CQ44" s="472">
        <f t="shared" ref="CQ44" si="25">BF44*DI44/100</f>
        <v>840</v>
      </c>
      <c r="CR44" s="472"/>
      <c r="CS44" s="472"/>
      <c r="CT44" s="472"/>
      <c r="CU44" s="472"/>
      <c r="CV44" s="472"/>
      <c r="CW44" s="472"/>
      <c r="CX44" s="472"/>
      <c r="CY44" s="472"/>
      <c r="CZ44" s="472"/>
      <c r="DA44" s="472"/>
      <c r="DB44" s="472"/>
      <c r="DC44" s="472"/>
      <c r="DD44" s="472"/>
      <c r="DE44" s="472"/>
      <c r="DF44" s="472"/>
      <c r="DG44" s="472"/>
      <c r="DH44" s="472"/>
      <c r="DI44" s="511">
        <v>10</v>
      </c>
      <c r="DJ44" s="512"/>
      <c r="DK44" s="512"/>
      <c r="DL44" s="512"/>
      <c r="DM44" s="512"/>
      <c r="DN44" s="512"/>
      <c r="DO44" s="512"/>
      <c r="DP44" s="512"/>
      <c r="DQ44" s="512"/>
      <c r="DR44" s="512"/>
      <c r="DS44" s="512"/>
      <c r="DT44" s="512"/>
      <c r="DU44" s="512"/>
      <c r="DV44" s="512"/>
      <c r="DW44" s="512"/>
      <c r="DX44" s="513"/>
      <c r="DY44" s="472">
        <f t="shared" ref="DY44" si="26">(BF44+CQ44)*0.5</f>
        <v>4620</v>
      </c>
      <c r="DZ44" s="472"/>
      <c r="EA44" s="472"/>
      <c r="EB44" s="472"/>
      <c r="EC44" s="472"/>
      <c r="ED44" s="472"/>
      <c r="EE44" s="472"/>
      <c r="EF44" s="472"/>
      <c r="EG44" s="472"/>
      <c r="EH44" s="472"/>
      <c r="EI44" s="472"/>
      <c r="EJ44" s="472"/>
      <c r="EK44" s="472"/>
      <c r="EL44" s="472"/>
      <c r="EM44" s="472"/>
      <c r="EN44" s="472"/>
      <c r="EO44" s="472">
        <f t="shared" ref="EO44" si="27">(Y44*(AO44+DY44))*12</f>
        <v>255024</v>
      </c>
      <c r="EP44" s="472"/>
      <c r="EQ44" s="472"/>
      <c r="ER44" s="472"/>
      <c r="ES44" s="472"/>
      <c r="ET44" s="472"/>
      <c r="EU44" s="472"/>
      <c r="EV44" s="472"/>
      <c r="EW44" s="472"/>
      <c r="EX44" s="472"/>
      <c r="EY44" s="472"/>
      <c r="EZ44" s="472"/>
      <c r="FA44" s="472"/>
      <c r="FB44" s="472"/>
      <c r="FC44" s="472"/>
      <c r="FD44" s="472"/>
      <c r="FE44" s="472"/>
    </row>
    <row r="45" spans="1:161" s="113" customFormat="1" x14ac:dyDescent="0.3">
      <c r="A45" s="467" t="s">
        <v>408</v>
      </c>
      <c r="B45" s="467"/>
      <c r="C45" s="467"/>
      <c r="D45" s="467"/>
      <c r="E45" s="467"/>
      <c r="F45" s="467"/>
      <c r="G45" s="468" t="s">
        <v>383</v>
      </c>
      <c r="H45" s="469"/>
      <c r="I45" s="469"/>
      <c r="J45" s="469"/>
      <c r="K45" s="469"/>
      <c r="L45" s="469"/>
      <c r="M45" s="469"/>
      <c r="N45" s="469"/>
      <c r="O45" s="469"/>
      <c r="P45" s="469"/>
      <c r="Q45" s="469"/>
      <c r="R45" s="469"/>
      <c r="S45" s="469"/>
      <c r="T45" s="469"/>
      <c r="U45" s="469"/>
      <c r="V45" s="469"/>
      <c r="W45" s="469"/>
      <c r="X45" s="470"/>
      <c r="Y45" s="471">
        <v>0.5</v>
      </c>
      <c r="Z45" s="471"/>
      <c r="AA45" s="471"/>
      <c r="AB45" s="471"/>
      <c r="AC45" s="471"/>
      <c r="AD45" s="471"/>
      <c r="AE45" s="471"/>
      <c r="AF45" s="471"/>
      <c r="AG45" s="471"/>
      <c r="AH45" s="471"/>
      <c r="AI45" s="471"/>
      <c r="AJ45" s="471"/>
      <c r="AK45" s="471"/>
      <c r="AL45" s="471"/>
      <c r="AM45" s="471"/>
      <c r="AN45" s="471"/>
      <c r="AO45" s="472">
        <f t="shared" si="18"/>
        <v>16247.880000000001</v>
      </c>
      <c r="AP45" s="472"/>
      <c r="AQ45" s="472"/>
      <c r="AR45" s="472"/>
      <c r="AS45" s="472"/>
      <c r="AT45" s="472"/>
      <c r="AU45" s="472"/>
      <c r="AV45" s="472"/>
      <c r="AW45" s="472"/>
      <c r="AX45" s="472"/>
      <c r="AY45" s="472"/>
      <c r="AZ45" s="472"/>
      <c r="BA45" s="472"/>
      <c r="BB45" s="472"/>
      <c r="BC45" s="472"/>
      <c r="BD45" s="472"/>
      <c r="BE45" s="472"/>
      <c r="BF45" s="472">
        <v>8206</v>
      </c>
      <c r="BG45" s="472"/>
      <c r="BH45" s="472"/>
      <c r="BI45" s="472"/>
      <c r="BJ45" s="472"/>
      <c r="BK45" s="472"/>
      <c r="BL45" s="472"/>
      <c r="BM45" s="472"/>
      <c r="BN45" s="472"/>
      <c r="BO45" s="472"/>
      <c r="BP45" s="472"/>
      <c r="BQ45" s="472"/>
      <c r="BR45" s="472"/>
      <c r="BS45" s="472"/>
      <c r="BT45" s="472"/>
      <c r="BU45" s="472"/>
      <c r="BV45" s="472"/>
      <c r="BW45" s="472"/>
      <c r="BX45" s="472">
        <f t="shared" si="19"/>
        <v>7221.2800000000007</v>
      </c>
      <c r="BY45" s="472"/>
      <c r="BZ45" s="472"/>
      <c r="CA45" s="472"/>
      <c r="CB45" s="472"/>
      <c r="CC45" s="472"/>
      <c r="CD45" s="472"/>
      <c r="CE45" s="472"/>
      <c r="CF45" s="472"/>
      <c r="CG45" s="472"/>
      <c r="CH45" s="472"/>
      <c r="CI45" s="472"/>
      <c r="CJ45" s="472"/>
      <c r="CK45" s="472"/>
      <c r="CL45" s="472"/>
      <c r="CM45" s="472"/>
      <c r="CN45" s="472"/>
      <c r="CO45" s="472"/>
      <c r="CP45" s="472"/>
      <c r="CQ45" s="472">
        <f t="shared" si="22"/>
        <v>820.6</v>
      </c>
      <c r="CR45" s="472"/>
      <c r="CS45" s="472"/>
      <c r="CT45" s="472"/>
      <c r="CU45" s="472"/>
      <c r="CV45" s="472"/>
      <c r="CW45" s="472"/>
      <c r="CX45" s="472"/>
      <c r="CY45" s="472"/>
      <c r="CZ45" s="472"/>
      <c r="DA45" s="472"/>
      <c r="DB45" s="472"/>
      <c r="DC45" s="472"/>
      <c r="DD45" s="472"/>
      <c r="DE45" s="472"/>
      <c r="DF45" s="472"/>
      <c r="DG45" s="472"/>
      <c r="DH45" s="472"/>
      <c r="DI45" s="472">
        <v>10</v>
      </c>
      <c r="DJ45" s="472"/>
      <c r="DK45" s="472"/>
      <c r="DL45" s="472"/>
      <c r="DM45" s="472"/>
      <c r="DN45" s="472"/>
      <c r="DO45" s="472"/>
      <c r="DP45" s="472"/>
      <c r="DQ45" s="472"/>
      <c r="DR45" s="472"/>
      <c r="DS45" s="472"/>
      <c r="DT45" s="472"/>
      <c r="DU45" s="472"/>
      <c r="DV45" s="472"/>
      <c r="DW45" s="472"/>
      <c r="DX45" s="472"/>
      <c r="DY45" s="472">
        <f t="shared" si="20"/>
        <v>4513.3</v>
      </c>
      <c r="DZ45" s="472"/>
      <c r="EA45" s="472"/>
      <c r="EB45" s="472"/>
      <c r="EC45" s="472"/>
      <c r="ED45" s="472"/>
      <c r="EE45" s="472"/>
      <c r="EF45" s="472"/>
      <c r="EG45" s="472"/>
      <c r="EH45" s="472"/>
      <c r="EI45" s="472"/>
      <c r="EJ45" s="472"/>
      <c r="EK45" s="472"/>
      <c r="EL45" s="472"/>
      <c r="EM45" s="472"/>
      <c r="EN45" s="472"/>
      <c r="EO45" s="472">
        <f t="shared" ref="EO45" si="28">(Y45*(AO45+DY45))*12</f>
        <v>124567.08</v>
      </c>
      <c r="EP45" s="472"/>
      <c r="EQ45" s="472"/>
      <c r="ER45" s="472"/>
      <c r="ES45" s="472"/>
      <c r="ET45" s="472"/>
      <c r="EU45" s="472"/>
      <c r="EV45" s="472"/>
      <c r="EW45" s="472"/>
      <c r="EX45" s="472"/>
      <c r="EY45" s="472"/>
      <c r="EZ45" s="472"/>
      <c r="FA45" s="472"/>
      <c r="FB45" s="472"/>
      <c r="FC45" s="472"/>
      <c r="FD45" s="472"/>
      <c r="FE45" s="472"/>
    </row>
    <row r="46" spans="1:161" s="113" customFormat="1" x14ac:dyDescent="0.3">
      <c r="A46" s="467"/>
      <c r="B46" s="467"/>
      <c r="C46" s="467"/>
      <c r="D46" s="467"/>
      <c r="E46" s="467"/>
      <c r="F46" s="467"/>
      <c r="G46" s="468"/>
      <c r="H46" s="469"/>
      <c r="I46" s="469"/>
      <c r="J46" s="469"/>
      <c r="K46" s="469"/>
      <c r="L46" s="469"/>
      <c r="M46" s="469"/>
      <c r="N46" s="469"/>
      <c r="O46" s="469"/>
      <c r="P46" s="469"/>
      <c r="Q46" s="469"/>
      <c r="R46" s="469"/>
      <c r="S46" s="469"/>
      <c r="T46" s="469"/>
      <c r="U46" s="469"/>
      <c r="V46" s="469"/>
      <c r="W46" s="469"/>
      <c r="X46" s="470"/>
      <c r="Y46" s="494">
        <f>SUM(Y39:AN45)</f>
        <v>6</v>
      </c>
      <c r="Z46" s="494"/>
      <c r="AA46" s="494"/>
      <c r="AB46" s="494"/>
      <c r="AC46" s="494"/>
      <c r="AD46" s="494"/>
      <c r="AE46" s="494"/>
      <c r="AF46" s="494"/>
      <c r="AG46" s="494"/>
      <c r="AH46" s="494"/>
      <c r="AI46" s="494"/>
      <c r="AJ46" s="494"/>
      <c r="AK46" s="494"/>
      <c r="AL46" s="494"/>
      <c r="AM46" s="494"/>
      <c r="AN46" s="494"/>
      <c r="AO46" s="535">
        <f>SUM(AO39:BE45)</f>
        <v>163425.24000000002</v>
      </c>
      <c r="AP46" s="536"/>
      <c r="AQ46" s="536"/>
      <c r="AR46" s="536"/>
      <c r="AS46" s="536"/>
      <c r="AT46" s="536"/>
      <c r="AU46" s="536"/>
      <c r="AV46" s="536"/>
      <c r="AW46" s="536"/>
      <c r="AX46" s="536"/>
      <c r="AY46" s="536"/>
      <c r="AZ46" s="536"/>
      <c r="BA46" s="536"/>
      <c r="BB46" s="536"/>
      <c r="BC46" s="536"/>
      <c r="BD46" s="536"/>
      <c r="BE46" s="537"/>
      <c r="BF46" s="493">
        <f>SUM(BF39:BW45)</f>
        <v>61868</v>
      </c>
      <c r="BG46" s="493"/>
      <c r="BH46" s="493"/>
      <c r="BI46" s="493"/>
      <c r="BJ46" s="493"/>
      <c r="BK46" s="493"/>
      <c r="BL46" s="493"/>
      <c r="BM46" s="493"/>
      <c r="BN46" s="493"/>
      <c r="BO46" s="493"/>
      <c r="BP46" s="493"/>
      <c r="BQ46" s="493"/>
      <c r="BR46" s="493"/>
      <c r="BS46" s="493"/>
      <c r="BT46" s="493"/>
      <c r="BU46" s="493"/>
      <c r="BV46" s="493"/>
      <c r="BW46" s="493"/>
      <c r="BX46" s="493">
        <f>SUM(BX39:CP45)</f>
        <v>72633.440000000002</v>
      </c>
      <c r="BY46" s="493"/>
      <c r="BZ46" s="493"/>
      <c r="CA46" s="493"/>
      <c r="CB46" s="493"/>
      <c r="CC46" s="493"/>
      <c r="CD46" s="493"/>
      <c r="CE46" s="493"/>
      <c r="CF46" s="493"/>
      <c r="CG46" s="493"/>
      <c r="CH46" s="493"/>
      <c r="CI46" s="493"/>
      <c r="CJ46" s="493"/>
      <c r="CK46" s="493"/>
      <c r="CL46" s="493"/>
      <c r="CM46" s="493"/>
      <c r="CN46" s="493"/>
      <c r="CO46" s="493"/>
      <c r="CP46" s="493"/>
      <c r="CQ46" s="493">
        <f>SUM(CQ39:DH45)</f>
        <v>28923.8</v>
      </c>
      <c r="CR46" s="493"/>
      <c r="CS46" s="493"/>
      <c r="CT46" s="493"/>
      <c r="CU46" s="493"/>
      <c r="CV46" s="493"/>
      <c r="CW46" s="493"/>
      <c r="CX46" s="493"/>
      <c r="CY46" s="493"/>
      <c r="CZ46" s="493"/>
      <c r="DA46" s="493"/>
      <c r="DB46" s="493"/>
      <c r="DC46" s="493"/>
      <c r="DD46" s="493"/>
      <c r="DE46" s="493"/>
      <c r="DF46" s="493"/>
      <c r="DG46" s="493"/>
      <c r="DH46" s="493"/>
      <c r="DI46" s="493"/>
      <c r="DJ46" s="493"/>
      <c r="DK46" s="493"/>
      <c r="DL46" s="493"/>
      <c r="DM46" s="493"/>
      <c r="DN46" s="493"/>
      <c r="DO46" s="493"/>
      <c r="DP46" s="493"/>
      <c r="DQ46" s="493"/>
      <c r="DR46" s="493"/>
      <c r="DS46" s="493"/>
      <c r="DT46" s="493"/>
      <c r="DU46" s="493"/>
      <c r="DV46" s="493"/>
      <c r="DW46" s="493"/>
      <c r="DX46" s="493"/>
      <c r="DY46" s="493">
        <f>SUM(DY39:EN45)</f>
        <v>45395.900000000009</v>
      </c>
      <c r="DZ46" s="493"/>
      <c r="EA46" s="493"/>
      <c r="EB46" s="493"/>
      <c r="EC46" s="493"/>
      <c r="ED46" s="493"/>
      <c r="EE46" s="493"/>
      <c r="EF46" s="493"/>
      <c r="EG46" s="493"/>
      <c r="EH46" s="493"/>
      <c r="EI46" s="493"/>
      <c r="EJ46" s="493"/>
      <c r="EK46" s="493"/>
      <c r="EL46" s="493"/>
      <c r="EM46" s="493"/>
      <c r="EN46" s="493"/>
      <c r="EO46" s="493">
        <f>SUM(EO39:FE45)</f>
        <v>2256719.52</v>
      </c>
      <c r="EP46" s="493"/>
      <c r="EQ46" s="493"/>
      <c r="ER46" s="493"/>
      <c r="ES46" s="493"/>
      <c r="ET46" s="493"/>
      <c r="EU46" s="493"/>
      <c r="EV46" s="493"/>
      <c r="EW46" s="493"/>
      <c r="EX46" s="493"/>
      <c r="EY46" s="493"/>
      <c r="EZ46" s="493"/>
      <c r="FA46" s="493"/>
      <c r="FB46" s="493"/>
      <c r="FC46" s="493"/>
      <c r="FD46" s="493"/>
      <c r="FE46" s="493"/>
    </row>
    <row r="47" spans="1:161" s="113" customFormat="1" x14ac:dyDescent="0.3">
      <c r="A47" s="467" t="s">
        <v>409</v>
      </c>
      <c r="B47" s="467"/>
      <c r="C47" s="467"/>
      <c r="D47" s="467"/>
      <c r="E47" s="467"/>
      <c r="F47" s="467"/>
      <c r="G47" s="492" t="s">
        <v>481</v>
      </c>
      <c r="H47" s="492"/>
      <c r="I47" s="492"/>
      <c r="J47" s="492"/>
      <c r="K47" s="492"/>
      <c r="L47" s="492"/>
      <c r="M47" s="492"/>
      <c r="N47" s="492"/>
      <c r="O47" s="492"/>
      <c r="P47" s="492"/>
      <c r="Q47" s="492"/>
      <c r="R47" s="492"/>
      <c r="S47" s="492"/>
      <c r="T47" s="492"/>
      <c r="U47" s="492"/>
      <c r="V47" s="492"/>
      <c r="W47" s="492"/>
      <c r="X47" s="492"/>
      <c r="Y47" s="471">
        <v>1</v>
      </c>
      <c r="Z47" s="471"/>
      <c r="AA47" s="471"/>
      <c r="AB47" s="471"/>
      <c r="AC47" s="471"/>
      <c r="AD47" s="471"/>
      <c r="AE47" s="471"/>
      <c r="AF47" s="471"/>
      <c r="AG47" s="471"/>
      <c r="AH47" s="471"/>
      <c r="AI47" s="471"/>
      <c r="AJ47" s="471"/>
      <c r="AK47" s="471"/>
      <c r="AL47" s="471"/>
      <c r="AM47" s="471"/>
      <c r="AN47" s="471"/>
      <c r="AO47" s="472">
        <f t="shared" ref="AO47" si="29">BF47+BX47+CQ47</f>
        <v>0</v>
      </c>
      <c r="AP47" s="472"/>
      <c r="AQ47" s="472"/>
      <c r="AR47" s="472"/>
      <c r="AS47" s="472"/>
      <c r="AT47" s="472"/>
      <c r="AU47" s="472"/>
      <c r="AV47" s="472"/>
      <c r="AW47" s="472"/>
      <c r="AX47" s="472"/>
      <c r="AY47" s="472"/>
      <c r="AZ47" s="472"/>
      <c r="BA47" s="472"/>
      <c r="BB47" s="472"/>
      <c r="BC47" s="472"/>
      <c r="BD47" s="472"/>
      <c r="BE47" s="472"/>
      <c r="BF47" s="472">
        <v>0</v>
      </c>
      <c r="BG47" s="472"/>
      <c r="BH47" s="472"/>
      <c r="BI47" s="472"/>
      <c r="BJ47" s="472"/>
      <c r="BK47" s="472"/>
      <c r="BL47" s="472"/>
      <c r="BM47" s="472"/>
      <c r="BN47" s="472"/>
      <c r="BO47" s="472"/>
      <c r="BP47" s="472"/>
      <c r="BQ47" s="472"/>
      <c r="BR47" s="472"/>
      <c r="BS47" s="472"/>
      <c r="BT47" s="472"/>
      <c r="BU47" s="472"/>
      <c r="BV47" s="472"/>
      <c r="BW47" s="472"/>
      <c r="BX47" s="472">
        <f t="shared" ref="BX47" si="30">(BF47+CQ47)*0.8</f>
        <v>0</v>
      </c>
      <c r="BY47" s="472"/>
      <c r="BZ47" s="472"/>
      <c r="CA47" s="472"/>
      <c r="CB47" s="472"/>
      <c r="CC47" s="472"/>
      <c r="CD47" s="472"/>
      <c r="CE47" s="472"/>
      <c r="CF47" s="472"/>
      <c r="CG47" s="472"/>
      <c r="CH47" s="472"/>
      <c r="CI47" s="472"/>
      <c r="CJ47" s="472"/>
      <c r="CK47" s="472"/>
      <c r="CL47" s="472"/>
      <c r="CM47" s="472"/>
      <c r="CN47" s="472"/>
      <c r="CO47" s="472"/>
      <c r="CP47" s="472"/>
      <c r="CQ47" s="472">
        <f t="shared" ref="CQ47" si="31">BF47*DI47/100</f>
        <v>0</v>
      </c>
      <c r="CR47" s="472"/>
      <c r="CS47" s="472"/>
      <c r="CT47" s="472"/>
      <c r="CU47" s="472"/>
      <c r="CV47" s="472"/>
      <c r="CW47" s="472"/>
      <c r="CX47" s="472"/>
      <c r="CY47" s="472"/>
      <c r="CZ47" s="472"/>
      <c r="DA47" s="472"/>
      <c r="DB47" s="472"/>
      <c r="DC47" s="472"/>
      <c r="DD47" s="472"/>
      <c r="DE47" s="472"/>
      <c r="DF47" s="472"/>
      <c r="DG47" s="472"/>
      <c r="DH47" s="472"/>
      <c r="DI47" s="472">
        <v>0</v>
      </c>
      <c r="DJ47" s="472"/>
      <c r="DK47" s="472"/>
      <c r="DL47" s="472"/>
      <c r="DM47" s="472"/>
      <c r="DN47" s="472"/>
      <c r="DO47" s="472"/>
      <c r="DP47" s="472"/>
      <c r="DQ47" s="472"/>
      <c r="DR47" s="472"/>
      <c r="DS47" s="472"/>
      <c r="DT47" s="472"/>
      <c r="DU47" s="472"/>
      <c r="DV47" s="472"/>
      <c r="DW47" s="472"/>
      <c r="DX47" s="472"/>
      <c r="DY47" s="472">
        <f t="shared" ref="DY47" si="32">(BF47+CQ47)*0.5</f>
        <v>0</v>
      </c>
      <c r="DZ47" s="472"/>
      <c r="EA47" s="472"/>
      <c r="EB47" s="472"/>
      <c r="EC47" s="472"/>
      <c r="ED47" s="472"/>
      <c r="EE47" s="472"/>
      <c r="EF47" s="472"/>
      <c r="EG47" s="472"/>
      <c r="EH47" s="472"/>
      <c r="EI47" s="472"/>
      <c r="EJ47" s="472"/>
      <c r="EK47" s="472"/>
      <c r="EL47" s="472"/>
      <c r="EM47" s="472"/>
      <c r="EN47" s="472"/>
      <c r="EO47" s="472">
        <f t="shared" ref="EO47" si="33">(Y47*(AO47+DY47))*12</f>
        <v>0</v>
      </c>
      <c r="EP47" s="472"/>
      <c r="EQ47" s="472"/>
      <c r="ER47" s="472"/>
      <c r="ES47" s="472"/>
      <c r="ET47" s="472"/>
      <c r="EU47" s="472"/>
      <c r="EV47" s="472"/>
      <c r="EW47" s="472"/>
      <c r="EX47" s="472"/>
      <c r="EY47" s="472"/>
      <c r="EZ47" s="472"/>
      <c r="FA47" s="472"/>
      <c r="FB47" s="472"/>
      <c r="FC47" s="472"/>
      <c r="FD47" s="472"/>
      <c r="FE47" s="472"/>
    </row>
    <row r="48" spans="1:161" s="113" customFormat="1" x14ac:dyDescent="0.3">
      <c r="A48" s="467" t="s">
        <v>410</v>
      </c>
      <c r="B48" s="467"/>
      <c r="C48" s="467"/>
      <c r="D48" s="467"/>
      <c r="E48" s="467"/>
      <c r="F48" s="467"/>
      <c r="G48" s="492" t="s">
        <v>386</v>
      </c>
      <c r="H48" s="492"/>
      <c r="I48" s="492"/>
      <c r="J48" s="492"/>
      <c r="K48" s="492"/>
      <c r="L48" s="492"/>
      <c r="M48" s="492"/>
      <c r="N48" s="492"/>
      <c r="O48" s="492"/>
      <c r="P48" s="492"/>
      <c r="Q48" s="492"/>
      <c r="R48" s="492"/>
      <c r="S48" s="492"/>
      <c r="T48" s="492"/>
      <c r="U48" s="492"/>
      <c r="V48" s="492"/>
      <c r="W48" s="492"/>
      <c r="X48" s="492"/>
      <c r="Y48" s="471">
        <v>1</v>
      </c>
      <c r="Z48" s="471"/>
      <c r="AA48" s="471"/>
      <c r="AB48" s="471"/>
      <c r="AC48" s="471"/>
      <c r="AD48" s="471"/>
      <c r="AE48" s="471"/>
      <c r="AF48" s="471"/>
      <c r="AG48" s="471"/>
      <c r="AH48" s="471"/>
      <c r="AI48" s="471"/>
      <c r="AJ48" s="471"/>
      <c r="AK48" s="471"/>
      <c r="AL48" s="471"/>
      <c r="AM48" s="471"/>
      <c r="AN48" s="471"/>
      <c r="AO48" s="472">
        <f t="shared" ref="AO48:AO50" si="34">BF48+BX48+CQ48</f>
        <v>65645.44200000001</v>
      </c>
      <c r="AP48" s="472"/>
      <c r="AQ48" s="472"/>
      <c r="AR48" s="472"/>
      <c r="AS48" s="472"/>
      <c r="AT48" s="472"/>
      <c r="AU48" s="472"/>
      <c r="AV48" s="472"/>
      <c r="AW48" s="472"/>
      <c r="AX48" s="472"/>
      <c r="AY48" s="472"/>
      <c r="AZ48" s="472"/>
      <c r="BA48" s="472"/>
      <c r="BB48" s="472"/>
      <c r="BC48" s="472"/>
      <c r="BD48" s="472"/>
      <c r="BE48" s="472"/>
      <c r="BF48" s="472">
        <v>20149</v>
      </c>
      <c r="BG48" s="472"/>
      <c r="BH48" s="472"/>
      <c r="BI48" s="472"/>
      <c r="BJ48" s="472"/>
      <c r="BK48" s="472"/>
      <c r="BL48" s="472"/>
      <c r="BM48" s="472"/>
      <c r="BN48" s="472"/>
      <c r="BO48" s="472"/>
      <c r="BP48" s="472"/>
      <c r="BQ48" s="472"/>
      <c r="BR48" s="472"/>
      <c r="BS48" s="472"/>
      <c r="BT48" s="472"/>
      <c r="BU48" s="472"/>
      <c r="BV48" s="472"/>
      <c r="BW48" s="472"/>
      <c r="BX48" s="472">
        <f t="shared" ref="BX48:BX50" si="35">(BF48+CQ48)*0.8</f>
        <v>29175.752000000004</v>
      </c>
      <c r="BY48" s="472"/>
      <c r="BZ48" s="472"/>
      <c r="CA48" s="472"/>
      <c r="CB48" s="472"/>
      <c r="CC48" s="472"/>
      <c r="CD48" s="472"/>
      <c r="CE48" s="472"/>
      <c r="CF48" s="472"/>
      <c r="CG48" s="472"/>
      <c r="CH48" s="472"/>
      <c r="CI48" s="472"/>
      <c r="CJ48" s="472"/>
      <c r="CK48" s="472"/>
      <c r="CL48" s="472"/>
      <c r="CM48" s="472"/>
      <c r="CN48" s="472"/>
      <c r="CO48" s="472"/>
      <c r="CP48" s="472"/>
      <c r="CQ48" s="472">
        <f t="shared" ref="CQ48:CQ50" si="36">BF48*DI48/100</f>
        <v>16320.69</v>
      </c>
      <c r="CR48" s="472"/>
      <c r="CS48" s="472"/>
      <c r="CT48" s="472"/>
      <c r="CU48" s="472"/>
      <c r="CV48" s="472"/>
      <c r="CW48" s="472"/>
      <c r="CX48" s="472"/>
      <c r="CY48" s="472"/>
      <c r="CZ48" s="472"/>
      <c r="DA48" s="472"/>
      <c r="DB48" s="472"/>
      <c r="DC48" s="472"/>
      <c r="DD48" s="472"/>
      <c r="DE48" s="472"/>
      <c r="DF48" s="472"/>
      <c r="DG48" s="472"/>
      <c r="DH48" s="472"/>
      <c r="DI48" s="472">
        <v>81</v>
      </c>
      <c r="DJ48" s="472"/>
      <c r="DK48" s="472"/>
      <c r="DL48" s="472"/>
      <c r="DM48" s="472"/>
      <c r="DN48" s="472"/>
      <c r="DO48" s="472"/>
      <c r="DP48" s="472"/>
      <c r="DQ48" s="472"/>
      <c r="DR48" s="472"/>
      <c r="DS48" s="472"/>
      <c r="DT48" s="472"/>
      <c r="DU48" s="472"/>
      <c r="DV48" s="472"/>
      <c r="DW48" s="472"/>
      <c r="DX48" s="472"/>
      <c r="DY48" s="472">
        <f t="shared" ref="DY48:DY50" si="37">(BF48+CQ48)*0.5</f>
        <v>18234.845000000001</v>
      </c>
      <c r="DZ48" s="472"/>
      <c r="EA48" s="472"/>
      <c r="EB48" s="472"/>
      <c r="EC48" s="472"/>
      <c r="ED48" s="472"/>
      <c r="EE48" s="472"/>
      <c r="EF48" s="472"/>
      <c r="EG48" s="472"/>
      <c r="EH48" s="472"/>
      <c r="EI48" s="472"/>
      <c r="EJ48" s="472"/>
      <c r="EK48" s="472"/>
      <c r="EL48" s="472"/>
      <c r="EM48" s="472"/>
      <c r="EN48" s="472"/>
      <c r="EO48" s="472">
        <f t="shared" ref="EO48:EO50" si="38">(Y48*(AO48+DY48))*12</f>
        <v>1006563.4440000001</v>
      </c>
      <c r="EP48" s="472"/>
      <c r="EQ48" s="472"/>
      <c r="ER48" s="472"/>
      <c r="ES48" s="472"/>
      <c r="ET48" s="472"/>
      <c r="EU48" s="472"/>
      <c r="EV48" s="472"/>
      <c r="EW48" s="472"/>
      <c r="EX48" s="472"/>
      <c r="EY48" s="472"/>
      <c r="EZ48" s="472"/>
      <c r="FA48" s="472"/>
      <c r="FB48" s="472"/>
      <c r="FC48" s="472"/>
      <c r="FD48" s="472"/>
      <c r="FE48" s="472"/>
    </row>
    <row r="49" spans="1:161" s="113" customFormat="1" x14ac:dyDescent="0.3">
      <c r="A49" s="467" t="s">
        <v>411</v>
      </c>
      <c r="B49" s="467"/>
      <c r="C49" s="467"/>
      <c r="D49" s="467"/>
      <c r="E49" s="467"/>
      <c r="F49" s="467"/>
      <c r="G49" s="492" t="s">
        <v>387</v>
      </c>
      <c r="H49" s="492"/>
      <c r="I49" s="492"/>
      <c r="J49" s="492"/>
      <c r="K49" s="492"/>
      <c r="L49" s="492"/>
      <c r="M49" s="492"/>
      <c r="N49" s="492"/>
      <c r="O49" s="492"/>
      <c r="P49" s="492"/>
      <c r="Q49" s="492"/>
      <c r="R49" s="492"/>
      <c r="S49" s="492"/>
      <c r="T49" s="492"/>
      <c r="U49" s="492"/>
      <c r="V49" s="492"/>
      <c r="W49" s="492"/>
      <c r="X49" s="492"/>
      <c r="Y49" s="471">
        <v>1</v>
      </c>
      <c r="Z49" s="471"/>
      <c r="AA49" s="471"/>
      <c r="AB49" s="471"/>
      <c r="AC49" s="471"/>
      <c r="AD49" s="471"/>
      <c r="AE49" s="471"/>
      <c r="AF49" s="471"/>
      <c r="AG49" s="471"/>
      <c r="AH49" s="471"/>
      <c r="AI49" s="471"/>
      <c r="AJ49" s="471"/>
      <c r="AK49" s="471"/>
      <c r="AL49" s="471"/>
      <c r="AM49" s="471"/>
      <c r="AN49" s="471"/>
      <c r="AO49" s="472">
        <f t="shared" si="34"/>
        <v>76163.22</v>
      </c>
      <c r="AP49" s="472"/>
      <c r="AQ49" s="472"/>
      <c r="AR49" s="472"/>
      <c r="AS49" s="472"/>
      <c r="AT49" s="472"/>
      <c r="AU49" s="472"/>
      <c r="AV49" s="472"/>
      <c r="AW49" s="472"/>
      <c r="AX49" s="472"/>
      <c r="AY49" s="472"/>
      <c r="AZ49" s="472"/>
      <c r="BA49" s="472"/>
      <c r="BB49" s="472"/>
      <c r="BC49" s="472"/>
      <c r="BD49" s="472"/>
      <c r="BE49" s="472"/>
      <c r="BF49" s="472">
        <v>20149</v>
      </c>
      <c r="BG49" s="472"/>
      <c r="BH49" s="472"/>
      <c r="BI49" s="472"/>
      <c r="BJ49" s="472"/>
      <c r="BK49" s="472"/>
      <c r="BL49" s="472"/>
      <c r="BM49" s="472"/>
      <c r="BN49" s="472"/>
      <c r="BO49" s="472"/>
      <c r="BP49" s="472"/>
      <c r="BQ49" s="472"/>
      <c r="BR49" s="472"/>
      <c r="BS49" s="472"/>
      <c r="BT49" s="472"/>
      <c r="BU49" s="472"/>
      <c r="BV49" s="472"/>
      <c r="BW49" s="472"/>
      <c r="BX49" s="472">
        <f t="shared" si="35"/>
        <v>33850.32</v>
      </c>
      <c r="BY49" s="472"/>
      <c r="BZ49" s="472"/>
      <c r="CA49" s="472"/>
      <c r="CB49" s="472"/>
      <c r="CC49" s="472"/>
      <c r="CD49" s="472"/>
      <c r="CE49" s="472"/>
      <c r="CF49" s="472"/>
      <c r="CG49" s="472"/>
      <c r="CH49" s="472"/>
      <c r="CI49" s="472"/>
      <c r="CJ49" s="472"/>
      <c r="CK49" s="472"/>
      <c r="CL49" s="472"/>
      <c r="CM49" s="472"/>
      <c r="CN49" s="472"/>
      <c r="CO49" s="472"/>
      <c r="CP49" s="472"/>
      <c r="CQ49" s="472">
        <f t="shared" si="36"/>
        <v>22163.9</v>
      </c>
      <c r="CR49" s="472"/>
      <c r="CS49" s="472"/>
      <c r="CT49" s="472"/>
      <c r="CU49" s="472"/>
      <c r="CV49" s="472"/>
      <c r="CW49" s="472"/>
      <c r="CX49" s="472"/>
      <c r="CY49" s="472"/>
      <c r="CZ49" s="472"/>
      <c r="DA49" s="472"/>
      <c r="DB49" s="472"/>
      <c r="DC49" s="472"/>
      <c r="DD49" s="472"/>
      <c r="DE49" s="472"/>
      <c r="DF49" s="472"/>
      <c r="DG49" s="472"/>
      <c r="DH49" s="472"/>
      <c r="DI49" s="472">
        <v>110</v>
      </c>
      <c r="DJ49" s="472"/>
      <c r="DK49" s="472"/>
      <c r="DL49" s="472"/>
      <c r="DM49" s="472"/>
      <c r="DN49" s="472"/>
      <c r="DO49" s="472"/>
      <c r="DP49" s="472"/>
      <c r="DQ49" s="472"/>
      <c r="DR49" s="472"/>
      <c r="DS49" s="472"/>
      <c r="DT49" s="472"/>
      <c r="DU49" s="472"/>
      <c r="DV49" s="472"/>
      <c r="DW49" s="472"/>
      <c r="DX49" s="472"/>
      <c r="DY49" s="472">
        <f t="shared" si="37"/>
        <v>21156.45</v>
      </c>
      <c r="DZ49" s="472"/>
      <c r="EA49" s="472"/>
      <c r="EB49" s="472"/>
      <c r="EC49" s="472"/>
      <c r="ED49" s="472"/>
      <c r="EE49" s="472"/>
      <c r="EF49" s="472"/>
      <c r="EG49" s="472"/>
      <c r="EH49" s="472"/>
      <c r="EI49" s="472"/>
      <c r="EJ49" s="472"/>
      <c r="EK49" s="472"/>
      <c r="EL49" s="472"/>
      <c r="EM49" s="472"/>
      <c r="EN49" s="472"/>
      <c r="EO49" s="472">
        <f t="shared" si="38"/>
        <v>1167836.04</v>
      </c>
      <c r="EP49" s="472"/>
      <c r="EQ49" s="472"/>
      <c r="ER49" s="472"/>
      <c r="ES49" s="472"/>
      <c r="ET49" s="472"/>
      <c r="EU49" s="472"/>
      <c r="EV49" s="472"/>
      <c r="EW49" s="472"/>
      <c r="EX49" s="472"/>
      <c r="EY49" s="472"/>
      <c r="EZ49" s="472"/>
      <c r="FA49" s="472"/>
      <c r="FB49" s="472"/>
      <c r="FC49" s="472"/>
      <c r="FD49" s="472"/>
      <c r="FE49" s="472"/>
    </row>
    <row r="50" spans="1:161" s="113" customFormat="1" x14ac:dyDescent="0.3">
      <c r="A50" s="467" t="s">
        <v>412</v>
      </c>
      <c r="B50" s="467"/>
      <c r="C50" s="467"/>
      <c r="D50" s="467"/>
      <c r="E50" s="467"/>
      <c r="F50" s="467"/>
      <c r="G50" s="492" t="s">
        <v>388</v>
      </c>
      <c r="H50" s="492"/>
      <c r="I50" s="492"/>
      <c r="J50" s="492"/>
      <c r="K50" s="492"/>
      <c r="L50" s="492"/>
      <c r="M50" s="492"/>
      <c r="N50" s="492"/>
      <c r="O50" s="492"/>
      <c r="P50" s="492"/>
      <c r="Q50" s="492"/>
      <c r="R50" s="492"/>
      <c r="S50" s="492"/>
      <c r="T50" s="492"/>
      <c r="U50" s="492"/>
      <c r="V50" s="492"/>
      <c r="W50" s="492"/>
      <c r="X50" s="492"/>
      <c r="Y50" s="471">
        <v>1</v>
      </c>
      <c r="Z50" s="471"/>
      <c r="AA50" s="471"/>
      <c r="AB50" s="471"/>
      <c r="AC50" s="471"/>
      <c r="AD50" s="471"/>
      <c r="AE50" s="471"/>
      <c r="AF50" s="471"/>
      <c r="AG50" s="471"/>
      <c r="AH50" s="471"/>
      <c r="AI50" s="471"/>
      <c r="AJ50" s="471"/>
      <c r="AK50" s="471"/>
      <c r="AL50" s="471"/>
      <c r="AM50" s="471"/>
      <c r="AN50" s="471"/>
      <c r="AO50" s="472">
        <f t="shared" si="34"/>
        <v>60624.174600000006</v>
      </c>
      <c r="AP50" s="472"/>
      <c r="AQ50" s="472"/>
      <c r="AR50" s="472"/>
      <c r="AS50" s="472"/>
      <c r="AT50" s="472"/>
      <c r="AU50" s="472"/>
      <c r="AV50" s="472"/>
      <c r="AW50" s="472"/>
      <c r="AX50" s="472"/>
      <c r="AY50" s="472"/>
      <c r="AZ50" s="472"/>
      <c r="BA50" s="472"/>
      <c r="BB50" s="472"/>
      <c r="BC50" s="472"/>
      <c r="BD50" s="472"/>
      <c r="BE50" s="472"/>
      <c r="BF50" s="472">
        <v>20412.18</v>
      </c>
      <c r="BG50" s="472"/>
      <c r="BH50" s="472"/>
      <c r="BI50" s="472"/>
      <c r="BJ50" s="472"/>
      <c r="BK50" s="472"/>
      <c r="BL50" s="472"/>
      <c r="BM50" s="472"/>
      <c r="BN50" s="472"/>
      <c r="BO50" s="472"/>
      <c r="BP50" s="472"/>
      <c r="BQ50" s="472"/>
      <c r="BR50" s="472"/>
      <c r="BS50" s="472"/>
      <c r="BT50" s="472"/>
      <c r="BU50" s="472"/>
      <c r="BV50" s="472"/>
      <c r="BW50" s="472"/>
      <c r="BX50" s="472">
        <f t="shared" si="35"/>
        <v>26944.077600000004</v>
      </c>
      <c r="BY50" s="472"/>
      <c r="BZ50" s="472"/>
      <c r="CA50" s="472"/>
      <c r="CB50" s="472"/>
      <c r="CC50" s="472"/>
      <c r="CD50" s="472"/>
      <c r="CE50" s="472"/>
      <c r="CF50" s="472"/>
      <c r="CG50" s="472"/>
      <c r="CH50" s="472"/>
      <c r="CI50" s="472"/>
      <c r="CJ50" s="472"/>
      <c r="CK50" s="472"/>
      <c r="CL50" s="472"/>
      <c r="CM50" s="472"/>
      <c r="CN50" s="472"/>
      <c r="CO50" s="472"/>
      <c r="CP50" s="472"/>
      <c r="CQ50" s="472">
        <f t="shared" si="36"/>
        <v>13267.916999999999</v>
      </c>
      <c r="CR50" s="472"/>
      <c r="CS50" s="472"/>
      <c r="CT50" s="472"/>
      <c r="CU50" s="472"/>
      <c r="CV50" s="472"/>
      <c r="CW50" s="472"/>
      <c r="CX50" s="472"/>
      <c r="CY50" s="472"/>
      <c r="CZ50" s="472"/>
      <c r="DA50" s="472"/>
      <c r="DB50" s="472"/>
      <c r="DC50" s="472"/>
      <c r="DD50" s="472"/>
      <c r="DE50" s="472"/>
      <c r="DF50" s="472"/>
      <c r="DG50" s="472"/>
      <c r="DH50" s="472"/>
      <c r="DI50" s="472">
        <v>65</v>
      </c>
      <c r="DJ50" s="472"/>
      <c r="DK50" s="472"/>
      <c r="DL50" s="472"/>
      <c r="DM50" s="472"/>
      <c r="DN50" s="472"/>
      <c r="DO50" s="472"/>
      <c r="DP50" s="472"/>
      <c r="DQ50" s="472"/>
      <c r="DR50" s="472"/>
      <c r="DS50" s="472"/>
      <c r="DT50" s="472"/>
      <c r="DU50" s="472"/>
      <c r="DV50" s="472"/>
      <c r="DW50" s="472"/>
      <c r="DX50" s="472"/>
      <c r="DY50" s="472">
        <f t="shared" si="37"/>
        <v>16840.048500000001</v>
      </c>
      <c r="DZ50" s="472"/>
      <c r="EA50" s="472"/>
      <c r="EB50" s="472"/>
      <c r="EC50" s="472"/>
      <c r="ED50" s="472"/>
      <c r="EE50" s="472"/>
      <c r="EF50" s="472"/>
      <c r="EG50" s="472"/>
      <c r="EH50" s="472"/>
      <c r="EI50" s="472"/>
      <c r="EJ50" s="472"/>
      <c r="EK50" s="472"/>
      <c r="EL50" s="472"/>
      <c r="EM50" s="472"/>
      <c r="EN50" s="472"/>
      <c r="EO50" s="472">
        <f t="shared" si="38"/>
        <v>929570.67720000003</v>
      </c>
      <c r="EP50" s="472"/>
      <c r="EQ50" s="472"/>
      <c r="ER50" s="472"/>
      <c r="ES50" s="472"/>
      <c r="ET50" s="472"/>
      <c r="EU50" s="472"/>
      <c r="EV50" s="472"/>
      <c r="EW50" s="472"/>
      <c r="EX50" s="472"/>
      <c r="EY50" s="472"/>
      <c r="EZ50" s="472"/>
      <c r="FA50" s="472"/>
      <c r="FB50" s="472"/>
      <c r="FC50" s="472"/>
      <c r="FD50" s="472"/>
      <c r="FE50" s="472"/>
    </row>
    <row r="51" spans="1:161" s="113" customFormat="1" x14ac:dyDescent="0.3">
      <c r="A51" s="467"/>
      <c r="B51" s="467"/>
      <c r="C51" s="467"/>
      <c r="D51" s="467"/>
      <c r="E51" s="467"/>
      <c r="F51" s="467"/>
      <c r="G51" s="492"/>
      <c r="H51" s="492"/>
      <c r="I51" s="492"/>
      <c r="J51" s="492"/>
      <c r="K51" s="492"/>
      <c r="L51" s="492"/>
      <c r="M51" s="492"/>
      <c r="N51" s="492"/>
      <c r="O51" s="492"/>
      <c r="P51" s="492"/>
      <c r="Q51" s="492"/>
      <c r="R51" s="492"/>
      <c r="S51" s="492"/>
      <c r="T51" s="492"/>
      <c r="U51" s="492"/>
      <c r="V51" s="492"/>
      <c r="W51" s="492"/>
      <c r="X51" s="492"/>
      <c r="Y51" s="494">
        <f>SUM(Y47:AN50)</f>
        <v>4</v>
      </c>
      <c r="Z51" s="494"/>
      <c r="AA51" s="494"/>
      <c r="AB51" s="494"/>
      <c r="AC51" s="494"/>
      <c r="AD51" s="494"/>
      <c r="AE51" s="494"/>
      <c r="AF51" s="494"/>
      <c r="AG51" s="494"/>
      <c r="AH51" s="494"/>
      <c r="AI51" s="494"/>
      <c r="AJ51" s="494"/>
      <c r="AK51" s="494"/>
      <c r="AL51" s="494"/>
      <c r="AM51" s="494"/>
      <c r="AN51" s="494"/>
      <c r="AO51" s="493">
        <f>SUM(AO47:BE50)</f>
        <v>202432.83660000001</v>
      </c>
      <c r="AP51" s="493"/>
      <c r="AQ51" s="493"/>
      <c r="AR51" s="493"/>
      <c r="AS51" s="493"/>
      <c r="AT51" s="493"/>
      <c r="AU51" s="493"/>
      <c r="AV51" s="493"/>
      <c r="AW51" s="493"/>
      <c r="AX51" s="493"/>
      <c r="AY51" s="493"/>
      <c r="AZ51" s="493"/>
      <c r="BA51" s="493"/>
      <c r="BB51" s="493"/>
      <c r="BC51" s="493"/>
      <c r="BD51" s="493"/>
      <c r="BE51" s="493"/>
      <c r="BF51" s="493">
        <f>SUM(BF47:BW50)</f>
        <v>60710.18</v>
      </c>
      <c r="BG51" s="493"/>
      <c r="BH51" s="493"/>
      <c r="BI51" s="493"/>
      <c r="BJ51" s="493"/>
      <c r="BK51" s="493"/>
      <c r="BL51" s="493"/>
      <c r="BM51" s="493"/>
      <c r="BN51" s="493"/>
      <c r="BO51" s="493"/>
      <c r="BP51" s="493"/>
      <c r="BQ51" s="493"/>
      <c r="BR51" s="493"/>
      <c r="BS51" s="493"/>
      <c r="BT51" s="493"/>
      <c r="BU51" s="493"/>
      <c r="BV51" s="493"/>
      <c r="BW51" s="493"/>
      <c r="BX51" s="493">
        <f>SUM(BX47:CP50)</f>
        <v>89970.149600000004</v>
      </c>
      <c r="BY51" s="493"/>
      <c r="BZ51" s="493"/>
      <c r="CA51" s="493"/>
      <c r="CB51" s="493"/>
      <c r="CC51" s="493"/>
      <c r="CD51" s="493"/>
      <c r="CE51" s="493"/>
      <c r="CF51" s="493"/>
      <c r="CG51" s="493"/>
      <c r="CH51" s="493"/>
      <c r="CI51" s="493"/>
      <c r="CJ51" s="493"/>
      <c r="CK51" s="493"/>
      <c r="CL51" s="493"/>
      <c r="CM51" s="493"/>
      <c r="CN51" s="493"/>
      <c r="CO51" s="493"/>
      <c r="CP51" s="493"/>
      <c r="CQ51" s="493">
        <f>SUM(CQ47:DH50)</f>
        <v>51752.507000000005</v>
      </c>
      <c r="CR51" s="493"/>
      <c r="CS51" s="493"/>
      <c r="CT51" s="493"/>
      <c r="CU51" s="493"/>
      <c r="CV51" s="493"/>
      <c r="CW51" s="493"/>
      <c r="CX51" s="493"/>
      <c r="CY51" s="493"/>
      <c r="CZ51" s="493"/>
      <c r="DA51" s="493"/>
      <c r="DB51" s="493"/>
      <c r="DC51" s="493"/>
      <c r="DD51" s="493"/>
      <c r="DE51" s="493"/>
      <c r="DF51" s="493"/>
      <c r="DG51" s="493"/>
      <c r="DH51" s="493"/>
      <c r="DI51" s="493"/>
      <c r="DJ51" s="493"/>
      <c r="DK51" s="493"/>
      <c r="DL51" s="493"/>
      <c r="DM51" s="493"/>
      <c r="DN51" s="493"/>
      <c r="DO51" s="493"/>
      <c r="DP51" s="493"/>
      <c r="DQ51" s="493"/>
      <c r="DR51" s="493"/>
      <c r="DS51" s="493"/>
      <c r="DT51" s="493"/>
      <c r="DU51" s="493"/>
      <c r="DV51" s="493"/>
      <c r="DW51" s="493"/>
      <c r="DX51" s="493"/>
      <c r="DY51" s="493">
        <f>SUM(DY47:EN50)</f>
        <v>56231.343500000003</v>
      </c>
      <c r="DZ51" s="493"/>
      <c r="EA51" s="493"/>
      <c r="EB51" s="493"/>
      <c r="EC51" s="493"/>
      <c r="ED51" s="493"/>
      <c r="EE51" s="493"/>
      <c r="EF51" s="493"/>
      <c r="EG51" s="493"/>
      <c r="EH51" s="493"/>
      <c r="EI51" s="493"/>
      <c r="EJ51" s="493"/>
      <c r="EK51" s="493"/>
      <c r="EL51" s="493"/>
      <c r="EM51" s="493"/>
      <c r="EN51" s="493"/>
      <c r="EO51" s="493">
        <f>SUM(EO47:FE50)</f>
        <v>3103970.1612</v>
      </c>
      <c r="EP51" s="493"/>
      <c r="EQ51" s="493"/>
      <c r="ER51" s="493"/>
      <c r="ES51" s="493"/>
      <c r="ET51" s="493"/>
      <c r="EU51" s="493"/>
      <c r="EV51" s="493"/>
      <c r="EW51" s="493"/>
      <c r="EX51" s="493"/>
      <c r="EY51" s="493"/>
      <c r="EZ51" s="493"/>
      <c r="FA51" s="493"/>
      <c r="FB51" s="493"/>
      <c r="FC51" s="493"/>
      <c r="FD51" s="493"/>
      <c r="FE51" s="493"/>
    </row>
    <row r="52" spans="1:161" s="113" customFormat="1" x14ac:dyDescent="0.3">
      <c r="A52" s="502" t="s">
        <v>413</v>
      </c>
      <c r="B52" s="503"/>
      <c r="C52" s="503"/>
      <c r="D52" s="503"/>
      <c r="E52" s="503"/>
      <c r="F52" s="504"/>
      <c r="G52" s="468" t="s">
        <v>389</v>
      </c>
      <c r="H52" s="469"/>
      <c r="I52" s="469"/>
      <c r="J52" s="469"/>
      <c r="K52" s="469"/>
      <c r="L52" s="469"/>
      <c r="M52" s="469"/>
      <c r="N52" s="469"/>
      <c r="O52" s="469"/>
      <c r="P52" s="469"/>
      <c r="Q52" s="469"/>
      <c r="R52" s="469"/>
      <c r="S52" s="469"/>
      <c r="T52" s="469"/>
      <c r="U52" s="469"/>
      <c r="V52" s="469"/>
      <c r="W52" s="469"/>
      <c r="X52" s="470"/>
      <c r="Y52" s="508">
        <v>1</v>
      </c>
      <c r="Z52" s="509"/>
      <c r="AA52" s="509"/>
      <c r="AB52" s="509"/>
      <c r="AC52" s="509"/>
      <c r="AD52" s="509"/>
      <c r="AE52" s="509"/>
      <c r="AF52" s="509"/>
      <c r="AG52" s="509"/>
      <c r="AH52" s="509"/>
      <c r="AI52" s="509"/>
      <c r="AJ52" s="509"/>
      <c r="AK52" s="509"/>
      <c r="AL52" s="509"/>
      <c r="AM52" s="509"/>
      <c r="AN52" s="510"/>
      <c r="AO52" s="472">
        <f t="shared" ref="AO52:AO82" si="39">BF52+BX52+CQ52</f>
        <v>25162.379999999997</v>
      </c>
      <c r="AP52" s="472"/>
      <c r="AQ52" s="472"/>
      <c r="AR52" s="472"/>
      <c r="AS52" s="472"/>
      <c r="AT52" s="472"/>
      <c r="AU52" s="472"/>
      <c r="AV52" s="472"/>
      <c r="AW52" s="472"/>
      <c r="AX52" s="472"/>
      <c r="AY52" s="472"/>
      <c r="AZ52" s="472"/>
      <c r="BA52" s="472"/>
      <c r="BB52" s="472"/>
      <c r="BC52" s="472"/>
      <c r="BD52" s="472"/>
      <c r="BE52" s="472"/>
      <c r="BF52" s="472">
        <v>8223</v>
      </c>
      <c r="BG52" s="472"/>
      <c r="BH52" s="472"/>
      <c r="BI52" s="472"/>
      <c r="BJ52" s="472"/>
      <c r="BK52" s="472"/>
      <c r="BL52" s="472"/>
      <c r="BM52" s="472"/>
      <c r="BN52" s="472"/>
      <c r="BO52" s="472"/>
      <c r="BP52" s="472"/>
      <c r="BQ52" s="472"/>
      <c r="BR52" s="472"/>
      <c r="BS52" s="472"/>
      <c r="BT52" s="472"/>
      <c r="BU52" s="472"/>
      <c r="BV52" s="472"/>
      <c r="BW52" s="472"/>
      <c r="BX52" s="472">
        <f t="shared" ref="BX52:BX82" si="40">(BF52+CQ52)*0.8</f>
        <v>11183.28</v>
      </c>
      <c r="BY52" s="472"/>
      <c r="BZ52" s="472"/>
      <c r="CA52" s="472"/>
      <c r="CB52" s="472"/>
      <c r="CC52" s="472"/>
      <c r="CD52" s="472"/>
      <c r="CE52" s="472"/>
      <c r="CF52" s="472"/>
      <c r="CG52" s="472"/>
      <c r="CH52" s="472"/>
      <c r="CI52" s="472"/>
      <c r="CJ52" s="472"/>
      <c r="CK52" s="472"/>
      <c r="CL52" s="472"/>
      <c r="CM52" s="472"/>
      <c r="CN52" s="472"/>
      <c r="CO52" s="472"/>
      <c r="CP52" s="472"/>
      <c r="CQ52" s="472">
        <f t="shared" ref="CQ52:CQ82" si="41">BF52*DI52/100</f>
        <v>5756.1</v>
      </c>
      <c r="CR52" s="472"/>
      <c r="CS52" s="472"/>
      <c r="CT52" s="472"/>
      <c r="CU52" s="472"/>
      <c r="CV52" s="472"/>
      <c r="CW52" s="472"/>
      <c r="CX52" s="472"/>
      <c r="CY52" s="472"/>
      <c r="CZ52" s="472"/>
      <c r="DA52" s="472"/>
      <c r="DB52" s="472"/>
      <c r="DC52" s="472"/>
      <c r="DD52" s="472"/>
      <c r="DE52" s="472"/>
      <c r="DF52" s="472"/>
      <c r="DG52" s="472"/>
      <c r="DH52" s="472"/>
      <c r="DI52" s="472">
        <v>70</v>
      </c>
      <c r="DJ52" s="472"/>
      <c r="DK52" s="472"/>
      <c r="DL52" s="472"/>
      <c r="DM52" s="472"/>
      <c r="DN52" s="472"/>
      <c r="DO52" s="472"/>
      <c r="DP52" s="472"/>
      <c r="DQ52" s="472"/>
      <c r="DR52" s="472"/>
      <c r="DS52" s="472"/>
      <c r="DT52" s="472"/>
      <c r="DU52" s="472"/>
      <c r="DV52" s="472"/>
      <c r="DW52" s="472"/>
      <c r="DX52" s="472"/>
      <c r="DY52" s="472">
        <f t="shared" ref="DY52:DY82" si="42">(BF52+CQ52)*0.5</f>
        <v>6989.55</v>
      </c>
      <c r="DZ52" s="472"/>
      <c r="EA52" s="472"/>
      <c r="EB52" s="472"/>
      <c r="EC52" s="472"/>
      <c r="ED52" s="472"/>
      <c r="EE52" s="472"/>
      <c r="EF52" s="472"/>
      <c r="EG52" s="472"/>
      <c r="EH52" s="472"/>
      <c r="EI52" s="472"/>
      <c r="EJ52" s="472"/>
      <c r="EK52" s="472"/>
      <c r="EL52" s="472"/>
      <c r="EM52" s="472"/>
      <c r="EN52" s="472"/>
      <c r="EO52" s="472">
        <f t="shared" ref="EO52:EO80" si="43">(Y52*(AO52+DY52))*12</f>
        <v>385823.16</v>
      </c>
      <c r="EP52" s="472"/>
      <c r="EQ52" s="472"/>
      <c r="ER52" s="472"/>
      <c r="ES52" s="472"/>
      <c r="ET52" s="472"/>
      <c r="EU52" s="472"/>
      <c r="EV52" s="472"/>
      <c r="EW52" s="472"/>
      <c r="EX52" s="472"/>
      <c r="EY52" s="472"/>
      <c r="EZ52" s="472"/>
      <c r="FA52" s="472"/>
      <c r="FB52" s="472"/>
      <c r="FC52" s="472"/>
      <c r="FD52" s="472"/>
      <c r="FE52" s="472"/>
    </row>
    <row r="53" spans="1:161" s="113" customFormat="1" x14ac:dyDescent="0.3">
      <c r="A53" s="467" t="s">
        <v>414</v>
      </c>
      <c r="B53" s="467"/>
      <c r="C53" s="467"/>
      <c r="D53" s="467"/>
      <c r="E53" s="467"/>
      <c r="F53" s="467"/>
      <c r="G53" s="492" t="s">
        <v>390</v>
      </c>
      <c r="H53" s="492"/>
      <c r="I53" s="492"/>
      <c r="J53" s="492"/>
      <c r="K53" s="492"/>
      <c r="L53" s="492"/>
      <c r="M53" s="492"/>
      <c r="N53" s="492"/>
      <c r="O53" s="492"/>
      <c r="P53" s="492"/>
      <c r="Q53" s="492"/>
      <c r="R53" s="492"/>
      <c r="S53" s="492"/>
      <c r="T53" s="492"/>
      <c r="U53" s="492"/>
      <c r="V53" s="492"/>
      <c r="W53" s="492"/>
      <c r="X53" s="492"/>
      <c r="Y53" s="471">
        <v>1</v>
      </c>
      <c r="Z53" s="471"/>
      <c r="AA53" s="471"/>
      <c r="AB53" s="471"/>
      <c r="AC53" s="471"/>
      <c r="AD53" s="471"/>
      <c r="AE53" s="471"/>
      <c r="AF53" s="471"/>
      <c r="AG53" s="471"/>
      <c r="AH53" s="471"/>
      <c r="AI53" s="471"/>
      <c r="AJ53" s="471"/>
      <c r="AK53" s="471"/>
      <c r="AL53" s="471"/>
      <c r="AM53" s="471"/>
      <c r="AN53" s="471"/>
      <c r="AO53" s="472">
        <f t="shared" si="39"/>
        <v>26549.460000000003</v>
      </c>
      <c r="AP53" s="472"/>
      <c r="AQ53" s="472"/>
      <c r="AR53" s="472"/>
      <c r="AS53" s="472"/>
      <c r="AT53" s="472"/>
      <c r="AU53" s="472"/>
      <c r="AV53" s="472"/>
      <c r="AW53" s="472"/>
      <c r="AX53" s="472"/>
      <c r="AY53" s="472"/>
      <c r="AZ53" s="472"/>
      <c r="BA53" s="472"/>
      <c r="BB53" s="472"/>
      <c r="BC53" s="472"/>
      <c r="BD53" s="472"/>
      <c r="BE53" s="472"/>
      <c r="BF53" s="472">
        <v>7763</v>
      </c>
      <c r="BG53" s="472"/>
      <c r="BH53" s="472"/>
      <c r="BI53" s="472"/>
      <c r="BJ53" s="472"/>
      <c r="BK53" s="472"/>
      <c r="BL53" s="472"/>
      <c r="BM53" s="472"/>
      <c r="BN53" s="472"/>
      <c r="BO53" s="472"/>
      <c r="BP53" s="472"/>
      <c r="BQ53" s="472"/>
      <c r="BR53" s="472"/>
      <c r="BS53" s="472"/>
      <c r="BT53" s="472"/>
      <c r="BU53" s="472"/>
      <c r="BV53" s="472"/>
      <c r="BW53" s="472"/>
      <c r="BX53" s="472">
        <f t="shared" si="40"/>
        <v>11799.760000000002</v>
      </c>
      <c r="BY53" s="472"/>
      <c r="BZ53" s="472"/>
      <c r="CA53" s="472"/>
      <c r="CB53" s="472"/>
      <c r="CC53" s="472"/>
      <c r="CD53" s="472"/>
      <c r="CE53" s="472"/>
      <c r="CF53" s="472"/>
      <c r="CG53" s="472"/>
      <c r="CH53" s="472"/>
      <c r="CI53" s="472"/>
      <c r="CJ53" s="472"/>
      <c r="CK53" s="472"/>
      <c r="CL53" s="472"/>
      <c r="CM53" s="472"/>
      <c r="CN53" s="472"/>
      <c r="CO53" s="472"/>
      <c r="CP53" s="472"/>
      <c r="CQ53" s="472">
        <f t="shared" si="41"/>
        <v>6986.7</v>
      </c>
      <c r="CR53" s="472"/>
      <c r="CS53" s="472"/>
      <c r="CT53" s="472"/>
      <c r="CU53" s="472"/>
      <c r="CV53" s="472"/>
      <c r="CW53" s="472"/>
      <c r="CX53" s="472"/>
      <c r="CY53" s="472"/>
      <c r="CZ53" s="472"/>
      <c r="DA53" s="472"/>
      <c r="DB53" s="472"/>
      <c r="DC53" s="472"/>
      <c r="DD53" s="472"/>
      <c r="DE53" s="472"/>
      <c r="DF53" s="472"/>
      <c r="DG53" s="472"/>
      <c r="DH53" s="472"/>
      <c r="DI53" s="472">
        <v>90</v>
      </c>
      <c r="DJ53" s="472"/>
      <c r="DK53" s="472"/>
      <c r="DL53" s="472"/>
      <c r="DM53" s="472"/>
      <c r="DN53" s="472"/>
      <c r="DO53" s="472"/>
      <c r="DP53" s="472"/>
      <c r="DQ53" s="472"/>
      <c r="DR53" s="472"/>
      <c r="DS53" s="472"/>
      <c r="DT53" s="472"/>
      <c r="DU53" s="472"/>
      <c r="DV53" s="472"/>
      <c r="DW53" s="472"/>
      <c r="DX53" s="472"/>
      <c r="DY53" s="472">
        <f t="shared" si="42"/>
        <v>7374.85</v>
      </c>
      <c r="DZ53" s="472"/>
      <c r="EA53" s="472"/>
      <c r="EB53" s="472"/>
      <c r="EC53" s="472"/>
      <c r="ED53" s="472"/>
      <c r="EE53" s="472"/>
      <c r="EF53" s="472"/>
      <c r="EG53" s="472"/>
      <c r="EH53" s="472"/>
      <c r="EI53" s="472"/>
      <c r="EJ53" s="472"/>
      <c r="EK53" s="472"/>
      <c r="EL53" s="472"/>
      <c r="EM53" s="472"/>
      <c r="EN53" s="472"/>
      <c r="EO53" s="472">
        <f t="shared" si="43"/>
        <v>407091.72000000009</v>
      </c>
      <c r="EP53" s="472"/>
      <c r="EQ53" s="472"/>
      <c r="ER53" s="472"/>
      <c r="ES53" s="472"/>
      <c r="ET53" s="472"/>
      <c r="EU53" s="472"/>
      <c r="EV53" s="472"/>
      <c r="EW53" s="472"/>
      <c r="EX53" s="472"/>
      <c r="EY53" s="472"/>
      <c r="EZ53" s="472"/>
      <c r="FA53" s="472"/>
      <c r="FB53" s="472"/>
      <c r="FC53" s="472"/>
      <c r="FD53" s="472"/>
      <c r="FE53" s="472"/>
    </row>
    <row r="54" spans="1:161" s="113" customFormat="1" x14ac:dyDescent="0.3">
      <c r="A54" s="467" t="s">
        <v>415</v>
      </c>
      <c r="B54" s="467"/>
      <c r="C54" s="467"/>
      <c r="D54" s="467"/>
      <c r="E54" s="467"/>
      <c r="F54" s="467"/>
      <c r="G54" s="492" t="s">
        <v>391</v>
      </c>
      <c r="H54" s="492"/>
      <c r="I54" s="492"/>
      <c r="J54" s="492"/>
      <c r="K54" s="492"/>
      <c r="L54" s="492"/>
      <c r="M54" s="492"/>
      <c r="N54" s="492"/>
      <c r="O54" s="492"/>
      <c r="P54" s="492"/>
      <c r="Q54" s="492"/>
      <c r="R54" s="492"/>
      <c r="S54" s="492"/>
      <c r="T54" s="492"/>
      <c r="U54" s="492"/>
      <c r="V54" s="492"/>
      <c r="W54" s="492"/>
      <c r="X54" s="492"/>
      <c r="Y54" s="471">
        <v>1</v>
      </c>
      <c r="Z54" s="471"/>
      <c r="AA54" s="471"/>
      <c r="AB54" s="471"/>
      <c r="AC54" s="471"/>
      <c r="AD54" s="471"/>
      <c r="AE54" s="471"/>
      <c r="AF54" s="471"/>
      <c r="AG54" s="471"/>
      <c r="AH54" s="471"/>
      <c r="AI54" s="471"/>
      <c r="AJ54" s="471"/>
      <c r="AK54" s="471"/>
      <c r="AL54" s="471"/>
      <c r="AM54" s="471"/>
      <c r="AN54" s="471"/>
      <c r="AO54" s="472">
        <f t="shared" si="39"/>
        <v>19109.52</v>
      </c>
      <c r="AP54" s="472"/>
      <c r="AQ54" s="472"/>
      <c r="AR54" s="472"/>
      <c r="AS54" s="472"/>
      <c r="AT54" s="472"/>
      <c r="AU54" s="472"/>
      <c r="AV54" s="472"/>
      <c r="AW54" s="472"/>
      <c r="AX54" s="472"/>
      <c r="AY54" s="472"/>
      <c r="AZ54" s="472"/>
      <c r="BA54" s="472"/>
      <c r="BB54" s="472"/>
      <c r="BC54" s="472"/>
      <c r="BD54" s="472"/>
      <c r="BE54" s="472"/>
      <c r="BF54" s="472">
        <v>7864</v>
      </c>
      <c r="BG54" s="472"/>
      <c r="BH54" s="472"/>
      <c r="BI54" s="472"/>
      <c r="BJ54" s="472"/>
      <c r="BK54" s="472"/>
      <c r="BL54" s="472"/>
      <c r="BM54" s="472"/>
      <c r="BN54" s="472"/>
      <c r="BO54" s="472"/>
      <c r="BP54" s="472"/>
      <c r="BQ54" s="472"/>
      <c r="BR54" s="472"/>
      <c r="BS54" s="472"/>
      <c r="BT54" s="472"/>
      <c r="BU54" s="472"/>
      <c r="BV54" s="472"/>
      <c r="BW54" s="472"/>
      <c r="BX54" s="472">
        <f t="shared" si="40"/>
        <v>8493.1200000000008</v>
      </c>
      <c r="BY54" s="472"/>
      <c r="BZ54" s="472"/>
      <c r="CA54" s="472"/>
      <c r="CB54" s="472"/>
      <c r="CC54" s="472"/>
      <c r="CD54" s="472"/>
      <c r="CE54" s="472"/>
      <c r="CF54" s="472"/>
      <c r="CG54" s="472"/>
      <c r="CH54" s="472"/>
      <c r="CI54" s="472"/>
      <c r="CJ54" s="472"/>
      <c r="CK54" s="472"/>
      <c r="CL54" s="472"/>
      <c r="CM54" s="472"/>
      <c r="CN54" s="472"/>
      <c r="CO54" s="472"/>
      <c r="CP54" s="472"/>
      <c r="CQ54" s="472">
        <f t="shared" si="41"/>
        <v>2752.4</v>
      </c>
      <c r="CR54" s="472"/>
      <c r="CS54" s="472"/>
      <c r="CT54" s="472"/>
      <c r="CU54" s="472"/>
      <c r="CV54" s="472"/>
      <c r="CW54" s="472"/>
      <c r="CX54" s="472"/>
      <c r="CY54" s="472"/>
      <c r="CZ54" s="472"/>
      <c r="DA54" s="472"/>
      <c r="DB54" s="472"/>
      <c r="DC54" s="472"/>
      <c r="DD54" s="472"/>
      <c r="DE54" s="472"/>
      <c r="DF54" s="472"/>
      <c r="DG54" s="472"/>
      <c r="DH54" s="472"/>
      <c r="DI54" s="472">
        <v>35</v>
      </c>
      <c r="DJ54" s="472"/>
      <c r="DK54" s="472"/>
      <c r="DL54" s="472"/>
      <c r="DM54" s="472"/>
      <c r="DN54" s="472"/>
      <c r="DO54" s="472"/>
      <c r="DP54" s="472"/>
      <c r="DQ54" s="472"/>
      <c r="DR54" s="472"/>
      <c r="DS54" s="472"/>
      <c r="DT54" s="472"/>
      <c r="DU54" s="472"/>
      <c r="DV54" s="472"/>
      <c r="DW54" s="472"/>
      <c r="DX54" s="472"/>
      <c r="DY54" s="472">
        <f t="shared" si="42"/>
        <v>5308.2</v>
      </c>
      <c r="DZ54" s="472"/>
      <c r="EA54" s="472"/>
      <c r="EB54" s="472"/>
      <c r="EC54" s="472"/>
      <c r="ED54" s="472"/>
      <c r="EE54" s="472"/>
      <c r="EF54" s="472"/>
      <c r="EG54" s="472"/>
      <c r="EH54" s="472"/>
      <c r="EI54" s="472"/>
      <c r="EJ54" s="472"/>
      <c r="EK54" s="472"/>
      <c r="EL54" s="472"/>
      <c r="EM54" s="472"/>
      <c r="EN54" s="472"/>
      <c r="EO54" s="472">
        <f t="shared" si="43"/>
        <v>293012.64</v>
      </c>
      <c r="EP54" s="472"/>
      <c r="EQ54" s="472"/>
      <c r="ER54" s="472"/>
      <c r="ES54" s="472"/>
      <c r="ET54" s="472"/>
      <c r="EU54" s="472"/>
      <c r="EV54" s="472"/>
      <c r="EW54" s="472"/>
      <c r="EX54" s="472"/>
      <c r="EY54" s="472"/>
      <c r="EZ54" s="472"/>
      <c r="FA54" s="472"/>
      <c r="FB54" s="472"/>
      <c r="FC54" s="472"/>
      <c r="FD54" s="472"/>
      <c r="FE54" s="472"/>
    </row>
    <row r="55" spans="1:161" s="113" customFormat="1" x14ac:dyDescent="0.3">
      <c r="A55" s="467" t="s">
        <v>416</v>
      </c>
      <c r="B55" s="467"/>
      <c r="C55" s="467"/>
      <c r="D55" s="467"/>
      <c r="E55" s="467"/>
      <c r="F55" s="467"/>
      <c r="G55" s="492" t="s">
        <v>392</v>
      </c>
      <c r="H55" s="492"/>
      <c r="I55" s="492"/>
      <c r="J55" s="492"/>
      <c r="K55" s="492"/>
      <c r="L55" s="492"/>
      <c r="M55" s="492"/>
      <c r="N55" s="492"/>
      <c r="O55" s="492"/>
      <c r="P55" s="492"/>
      <c r="Q55" s="492"/>
      <c r="R55" s="492"/>
      <c r="S55" s="492"/>
      <c r="T55" s="492"/>
      <c r="U55" s="492"/>
      <c r="V55" s="492"/>
      <c r="W55" s="492"/>
      <c r="X55" s="492"/>
      <c r="Y55" s="471">
        <v>1</v>
      </c>
      <c r="Z55" s="471"/>
      <c r="AA55" s="471"/>
      <c r="AB55" s="471"/>
      <c r="AC55" s="471"/>
      <c r="AD55" s="471"/>
      <c r="AE55" s="471"/>
      <c r="AF55" s="471"/>
      <c r="AG55" s="471"/>
      <c r="AH55" s="471"/>
      <c r="AI55" s="471"/>
      <c r="AJ55" s="471"/>
      <c r="AK55" s="471"/>
      <c r="AL55" s="471"/>
      <c r="AM55" s="471"/>
      <c r="AN55" s="471"/>
      <c r="AO55" s="472">
        <f t="shared" si="39"/>
        <v>19562.760000000002</v>
      </c>
      <c r="AP55" s="472"/>
      <c r="AQ55" s="472"/>
      <c r="AR55" s="472"/>
      <c r="AS55" s="472"/>
      <c r="AT55" s="472"/>
      <c r="AU55" s="472"/>
      <c r="AV55" s="472"/>
      <c r="AW55" s="472"/>
      <c r="AX55" s="472"/>
      <c r="AY55" s="472"/>
      <c r="AZ55" s="472"/>
      <c r="BA55" s="472"/>
      <c r="BB55" s="472"/>
      <c r="BC55" s="472"/>
      <c r="BD55" s="472"/>
      <c r="BE55" s="472"/>
      <c r="BF55" s="472">
        <v>7763</v>
      </c>
      <c r="BG55" s="472"/>
      <c r="BH55" s="472"/>
      <c r="BI55" s="472"/>
      <c r="BJ55" s="472"/>
      <c r="BK55" s="472"/>
      <c r="BL55" s="472"/>
      <c r="BM55" s="472"/>
      <c r="BN55" s="472"/>
      <c r="BO55" s="472"/>
      <c r="BP55" s="472"/>
      <c r="BQ55" s="472"/>
      <c r="BR55" s="472"/>
      <c r="BS55" s="472"/>
      <c r="BT55" s="472"/>
      <c r="BU55" s="472"/>
      <c r="BV55" s="472"/>
      <c r="BW55" s="472"/>
      <c r="BX55" s="472">
        <f t="shared" si="40"/>
        <v>8694.5600000000013</v>
      </c>
      <c r="BY55" s="472"/>
      <c r="BZ55" s="472"/>
      <c r="CA55" s="472"/>
      <c r="CB55" s="472"/>
      <c r="CC55" s="472"/>
      <c r="CD55" s="472"/>
      <c r="CE55" s="472"/>
      <c r="CF55" s="472"/>
      <c r="CG55" s="472"/>
      <c r="CH55" s="472"/>
      <c r="CI55" s="472"/>
      <c r="CJ55" s="472"/>
      <c r="CK55" s="472"/>
      <c r="CL55" s="472"/>
      <c r="CM55" s="472"/>
      <c r="CN55" s="472"/>
      <c r="CO55" s="472"/>
      <c r="CP55" s="472"/>
      <c r="CQ55" s="472">
        <f t="shared" si="41"/>
        <v>3105.2</v>
      </c>
      <c r="CR55" s="472"/>
      <c r="CS55" s="472"/>
      <c r="CT55" s="472"/>
      <c r="CU55" s="472"/>
      <c r="CV55" s="472"/>
      <c r="CW55" s="472"/>
      <c r="CX55" s="472"/>
      <c r="CY55" s="472"/>
      <c r="CZ55" s="472"/>
      <c r="DA55" s="472"/>
      <c r="DB55" s="472"/>
      <c r="DC55" s="472"/>
      <c r="DD55" s="472"/>
      <c r="DE55" s="472"/>
      <c r="DF55" s="472"/>
      <c r="DG55" s="472"/>
      <c r="DH55" s="472"/>
      <c r="DI55" s="472">
        <v>40</v>
      </c>
      <c r="DJ55" s="472"/>
      <c r="DK55" s="472"/>
      <c r="DL55" s="472"/>
      <c r="DM55" s="472"/>
      <c r="DN55" s="472"/>
      <c r="DO55" s="472"/>
      <c r="DP55" s="472"/>
      <c r="DQ55" s="472"/>
      <c r="DR55" s="472"/>
      <c r="DS55" s="472"/>
      <c r="DT55" s="472"/>
      <c r="DU55" s="472"/>
      <c r="DV55" s="472"/>
      <c r="DW55" s="472"/>
      <c r="DX55" s="472"/>
      <c r="DY55" s="472">
        <f t="shared" si="42"/>
        <v>5434.1</v>
      </c>
      <c r="DZ55" s="472"/>
      <c r="EA55" s="472"/>
      <c r="EB55" s="472"/>
      <c r="EC55" s="472"/>
      <c r="ED55" s="472"/>
      <c r="EE55" s="472"/>
      <c r="EF55" s="472"/>
      <c r="EG55" s="472"/>
      <c r="EH55" s="472"/>
      <c r="EI55" s="472"/>
      <c r="EJ55" s="472"/>
      <c r="EK55" s="472"/>
      <c r="EL55" s="472"/>
      <c r="EM55" s="472"/>
      <c r="EN55" s="472"/>
      <c r="EO55" s="472">
        <f t="shared" si="43"/>
        <v>299962.32</v>
      </c>
      <c r="EP55" s="472"/>
      <c r="EQ55" s="472"/>
      <c r="ER55" s="472"/>
      <c r="ES55" s="472"/>
      <c r="ET55" s="472"/>
      <c r="EU55" s="472"/>
      <c r="EV55" s="472"/>
      <c r="EW55" s="472"/>
      <c r="EX55" s="472"/>
      <c r="EY55" s="472"/>
      <c r="EZ55" s="472"/>
      <c r="FA55" s="472"/>
      <c r="FB55" s="472"/>
      <c r="FC55" s="472"/>
      <c r="FD55" s="472"/>
      <c r="FE55" s="472"/>
    </row>
    <row r="56" spans="1:161" s="113" customFormat="1" x14ac:dyDescent="0.3">
      <c r="A56" s="467" t="s">
        <v>417</v>
      </c>
      <c r="B56" s="467"/>
      <c r="C56" s="467"/>
      <c r="D56" s="467"/>
      <c r="E56" s="467"/>
      <c r="F56" s="467"/>
      <c r="G56" s="492" t="s">
        <v>439</v>
      </c>
      <c r="H56" s="492"/>
      <c r="I56" s="492"/>
      <c r="J56" s="492"/>
      <c r="K56" s="492"/>
      <c r="L56" s="492"/>
      <c r="M56" s="492"/>
      <c r="N56" s="492"/>
      <c r="O56" s="492"/>
      <c r="P56" s="492"/>
      <c r="Q56" s="492"/>
      <c r="R56" s="492"/>
      <c r="S56" s="492"/>
      <c r="T56" s="492"/>
      <c r="U56" s="492"/>
      <c r="V56" s="492"/>
      <c r="W56" s="492"/>
      <c r="X56" s="492"/>
      <c r="Y56" s="471">
        <v>0.5</v>
      </c>
      <c r="Z56" s="471"/>
      <c r="AA56" s="471"/>
      <c r="AB56" s="471"/>
      <c r="AC56" s="471"/>
      <c r="AD56" s="471"/>
      <c r="AE56" s="471"/>
      <c r="AF56" s="471"/>
      <c r="AG56" s="471"/>
      <c r="AH56" s="471"/>
      <c r="AI56" s="471"/>
      <c r="AJ56" s="471"/>
      <c r="AK56" s="471"/>
      <c r="AL56" s="471"/>
      <c r="AM56" s="471"/>
      <c r="AN56" s="471"/>
      <c r="AO56" s="472">
        <f t="shared" ref="AO56" si="44">BF56+BX56+CQ56</f>
        <v>6682.5</v>
      </c>
      <c r="AP56" s="472"/>
      <c r="AQ56" s="472"/>
      <c r="AR56" s="472"/>
      <c r="AS56" s="472"/>
      <c r="AT56" s="472"/>
      <c r="AU56" s="472"/>
      <c r="AV56" s="472"/>
      <c r="AW56" s="472"/>
      <c r="AX56" s="472"/>
      <c r="AY56" s="472"/>
      <c r="AZ56" s="472"/>
      <c r="BA56" s="472"/>
      <c r="BB56" s="472"/>
      <c r="BC56" s="472"/>
      <c r="BD56" s="472"/>
      <c r="BE56" s="472"/>
      <c r="BF56" s="472">
        <v>3375</v>
      </c>
      <c r="BG56" s="472"/>
      <c r="BH56" s="472"/>
      <c r="BI56" s="472"/>
      <c r="BJ56" s="472"/>
      <c r="BK56" s="472"/>
      <c r="BL56" s="472"/>
      <c r="BM56" s="472"/>
      <c r="BN56" s="472"/>
      <c r="BO56" s="472"/>
      <c r="BP56" s="472"/>
      <c r="BQ56" s="472"/>
      <c r="BR56" s="472"/>
      <c r="BS56" s="472"/>
      <c r="BT56" s="472"/>
      <c r="BU56" s="472"/>
      <c r="BV56" s="472"/>
      <c r="BW56" s="472"/>
      <c r="BX56" s="472">
        <f t="shared" ref="BX56" si="45">(BF56+CQ56)*0.8</f>
        <v>2970</v>
      </c>
      <c r="BY56" s="472"/>
      <c r="BZ56" s="472"/>
      <c r="CA56" s="472"/>
      <c r="CB56" s="472"/>
      <c r="CC56" s="472"/>
      <c r="CD56" s="472"/>
      <c r="CE56" s="472"/>
      <c r="CF56" s="472"/>
      <c r="CG56" s="472"/>
      <c r="CH56" s="472"/>
      <c r="CI56" s="472"/>
      <c r="CJ56" s="472"/>
      <c r="CK56" s="472"/>
      <c r="CL56" s="472"/>
      <c r="CM56" s="472"/>
      <c r="CN56" s="472"/>
      <c r="CO56" s="472"/>
      <c r="CP56" s="472"/>
      <c r="CQ56" s="472">
        <f t="shared" ref="CQ56" si="46">BF56*DI56/100</f>
        <v>337.5</v>
      </c>
      <c r="CR56" s="472"/>
      <c r="CS56" s="472"/>
      <c r="CT56" s="472"/>
      <c r="CU56" s="472"/>
      <c r="CV56" s="472"/>
      <c r="CW56" s="472"/>
      <c r="CX56" s="472"/>
      <c r="CY56" s="472"/>
      <c r="CZ56" s="472"/>
      <c r="DA56" s="472"/>
      <c r="DB56" s="472"/>
      <c r="DC56" s="472"/>
      <c r="DD56" s="472"/>
      <c r="DE56" s="472"/>
      <c r="DF56" s="472"/>
      <c r="DG56" s="472"/>
      <c r="DH56" s="472"/>
      <c r="DI56" s="472">
        <v>10</v>
      </c>
      <c r="DJ56" s="472"/>
      <c r="DK56" s="472"/>
      <c r="DL56" s="472"/>
      <c r="DM56" s="472"/>
      <c r="DN56" s="472"/>
      <c r="DO56" s="472"/>
      <c r="DP56" s="472"/>
      <c r="DQ56" s="472"/>
      <c r="DR56" s="472"/>
      <c r="DS56" s="472"/>
      <c r="DT56" s="472"/>
      <c r="DU56" s="472"/>
      <c r="DV56" s="472"/>
      <c r="DW56" s="472"/>
      <c r="DX56" s="472"/>
      <c r="DY56" s="472">
        <f t="shared" ref="DY56" si="47">(BF56+CQ56)*0.5</f>
        <v>1856.25</v>
      </c>
      <c r="DZ56" s="472"/>
      <c r="EA56" s="472"/>
      <c r="EB56" s="472"/>
      <c r="EC56" s="472"/>
      <c r="ED56" s="472"/>
      <c r="EE56" s="472"/>
      <c r="EF56" s="472"/>
      <c r="EG56" s="472"/>
      <c r="EH56" s="472"/>
      <c r="EI56" s="472"/>
      <c r="EJ56" s="472"/>
      <c r="EK56" s="472"/>
      <c r="EL56" s="472"/>
      <c r="EM56" s="472"/>
      <c r="EN56" s="472"/>
      <c r="EO56" s="472">
        <f>(1*(AO56+DY56))*12</f>
        <v>102465</v>
      </c>
      <c r="EP56" s="472"/>
      <c r="EQ56" s="472"/>
      <c r="ER56" s="472"/>
      <c r="ES56" s="472"/>
      <c r="ET56" s="472"/>
      <c r="EU56" s="472"/>
      <c r="EV56" s="472"/>
      <c r="EW56" s="472"/>
      <c r="EX56" s="472"/>
      <c r="EY56" s="472"/>
      <c r="EZ56" s="472"/>
      <c r="FA56" s="472"/>
      <c r="FB56" s="472"/>
      <c r="FC56" s="472"/>
      <c r="FD56" s="472"/>
      <c r="FE56" s="472"/>
    </row>
    <row r="57" spans="1:161" s="113" customFormat="1" x14ac:dyDescent="0.3">
      <c r="A57" s="467" t="s">
        <v>418</v>
      </c>
      <c r="B57" s="467"/>
      <c r="C57" s="467"/>
      <c r="D57" s="467"/>
      <c r="E57" s="467"/>
      <c r="F57" s="467"/>
      <c r="G57" s="492" t="s">
        <v>393</v>
      </c>
      <c r="H57" s="492"/>
      <c r="I57" s="492"/>
      <c r="J57" s="492"/>
      <c r="K57" s="492"/>
      <c r="L57" s="492"/>
      <c r="M57" s="492"/>
      <c r="N57" s="492"/>
      <c r="O57" s="492"/>
      <c r="P57" s="492"/>
      <c r="Q57" s="492"/>
      <c r="R57" s="492"/>
      <c r="S57" s="492"/>
      <c r="T57" s="492"/>
      <c r="U57" s="492"/>
      <c r="V57" s="492"/>
      <c r="W57" s="492"/>
      <c r="X57" s="492"/>
      <c r="Y57" s="471">
        <v>1</v>
      </c>
      <c r="Z57" s="471"/>
      <c r="AA57" s="471"/>
      <c r="AB57" s="471"/>
      <c r="AC57" s="471"/>
      <c r="AD57" s="471"/>
      <c r="AE57" s="471"/>
      <c r="AF57" s="471"/>
      <c r="AG57" s="471"/>
      <c r="AH57" s="471"/>
      <c r="AI57" s="471"/>
      <c r="AJ57" s="471"/>
      <c r="AK57" s="471"/>
      <c r="AL57" s="471"/>
      <c r="AM57" s="471"/>
      <c r="AN57" s="471"/>
      <c r="AO57" s="472">
        <f t="shared" si="39"/>
        <v>25112.789999999997</v>
      </c>
      <c r="AP57" s="472"/>
      <c r="AQ57" s="472"/>
      <c r="AR57" s="472"/>
      <c r="AS57" s="472"/>
      <c r="AT57" s="472"/>
      <c r="AU57" s="472"/>
      <c r="AV57" s="472"/>
      <c r="AW57" s="472"/>
      <c r="AX57" s="472"/>
      <c r="AY57" s="472"/>
      <c r="AZ57" s="472"/>
      <c r="BA57" s="472"/>
      <c r="BB57" s="472"/>
      <c r="BC57" s="472"/>
      <c r="BD57" s="472"/>
      <c r="BE57" s="472"/>
      <c r="BF57" s="472">
        <v>9001</v>
      </c>
      <c r="BG57" s="472"/>
      <c r="BH57" s="472"/>
      <c r="BI57" s="472"/>
      <c r="BJ57" s="472"/>
      <c r="BK57" s="472"/>
      <c r="BL57" s="472"/>
      <c r="BM57" s="472"/>
      <c r="BN57" s="472"/>
      <c r="BO57" s="472"/>
      <c r="BP57" s="472"/>
      <c r="BQ57" s="472"/>
      <c r="BR57" s="472"/>
      <c r="BS57" s="472"/>
      <c r="BT57" s="472"/>
      <c r="BU57" s="472"/>
      <c r="BV57" s="472"/>
      <c r="BW57" s="472"/>
      <c r="BX57" s="472">
        <f t="shared" si="40"/>
        <v>11161.24</v>
      </c>
      <c r="BY57" s="472"/>
      <c r="BZ57" s="472"/>
      <c r="CA57" s="472"/>
      <c r="CB57" s="472"/>
      <c r="CC57" s="472"/>
      <c r="CD57" s="472"/>
      <c r="CE57" s="472"/>
      <c r="CF57" s="472"/>
      <c r="CG57" s="472"/>
      <c r="CH57" s="472"/>
      <c r="CI57" s="472"/>
      <c r="CJ57" s="472"/>
      <c r="CK57" s="472"/>
      <c r="CL57" s="472"/>
      <c r="CM57" s="472"/>
      <c r="CN57" s="472"/>
      <c r="CO57" s="472"/>
      <c r="CP57" s="472"/>
      <c r="CQ57" s="472">
        <f t="shared" si="41"/>
        <v>4950.55</v>
      </c>
      <c r="CR57" s="472"/>
      <c r="CS57" s="472"/>
      <c r="CT57" s="472"/>
      <c r="CU57" s="472"/>
      <c r="CV57" s="472"/>
      <c r="CW57" s="472"/>
      <c r="CX57" s="472"/>
      <c r="CY57" s="472"/>
      <c r="CZ57" s="472"/>
      <c r="DA57" s="472"/>
      <c r="DB57" s="472"/>
      <c r="DC57" s="472"/>
      <c r="DD57" s="472"/>
      <c r="DE57" s="472"/>
      <c r="DF57" s="472"/>
      <c r="DG57" s="472"/>
      <c r="DH57" s="472"/>
      <c r="DI57" s="472">
        <v>55</v>
      </c>
      <c r="DJ57" s="472"/>
      <c r="DK57" s="472"/>
      <c r="DL57" s="472"/>
      <c r="DM57" s="472"/>
      <c r="DN57" s="472"/>
      <c r="DO57" s="472"/>
      <c r="DP57" s="472"/>
      <c r="DQ57" s="472"/>
      <c r="DR57" s="472"/>
      <c r="DS57" s="472"/>
      <c r="DT57" s="472"/>
      <c r="DU57" s="472"/>
      <c r="DV57" s="472"/>
      <c r="DW57" s="472"/>
      <c r="DX57" s="472"/>
      <c r="DY57" s="472">
        <f t="shared" si="42"/>
        <v>6975.7749999999996</v>
      </c>
      <c r="DZ57" s="472"/>
      <c r="EA57" s="472"/>
      <c r="EB57" s="472"/>
      <c r="EC57" s="472"/>
      <c r="ED57" s="472"/>
      <c r="EE57" s="472"/>
      <c r="EF57" s="472"/>
      <c r="EG57" s="472"/>
      <c r="EH57" s="472"/>
      <c r="EI57" s="472"/>
      <c r="EJ57" s="472"/>
      <c r="EK57" s="472"/>
      <c r="EL57" s="472"/>
      <c r="EM57" s="472"/>
      <c r="EN57" s="472"/>
      <c r="EO57" s="472">
        <f t="shared" si="43"/>
        <v>385062.77999999991</v>
      </c>
      <c r="EP57" s="472"/>
      <c r="EQ57" s="472"/>
      <c r="ER57" s="472"/>
      <c r="ES57" s="472"/>
      <c r="ET57" s="472"/>
      <c r="EU57" s="472"/>
      <c r="EV57" s="472"/>
      <c r="EW57" s="472"/>
      <c r="EX57" s="472"/>
      <c r="EY57" s="472"/>
      <c r="EZ57" s="472"/>
      <c r="FA57" s="472"/>
      <c r="FB57" s="472"/>
      <c r="FC57" s="472"/>
      <c r="FD57" s="472"/>
      <c r="FE57" s="472"/>
    </row>
    <row r="58" spans="1:161" s="113" customFormat="1" x14ac:dyDescent="0.3">
      <c r="A58" s="502" t="s">
        <v>419</v>
      </c>
      <c r="B58" s="503"/>
      <c r="C58" s="503"/>
      <c r="D58" s="503"/>
      <c r="E58" s="503"/>
      <c r="F58" s="504"/>
      <c r="G58" s="468" t="s">
        <v>394</v>
      </c>
      <c r="H58" s="469"/>
      <c r="I58" s="469"/>
      <c r="J58" s="469"/>
      <c r="K58" s="469"/>
      <c r="L58" s="469"/>
      <c r="M58" s="469"/>
      <c r="N58" s="469"/>
      <c r="O58" s="469"/>
      <c r="P58" s="469"/>
      <c r="Q58" s="469"/>
      <c r="R58" s="469"/>
      <c r="S58" s="469"/>
      <c r="T58" s="469"/>
      <c r="U58" s="469"/>
      <c r="V58" s="469"/>
      <c r="W58" s="469"/>
      <c r="X58" s="470"/>
      <c r="Y58" s="508">
        <v>1</v>
      </c>
      <c r="Z58" s="509"/>
      <c r="AA58" s="509"/>
      <c r="AB58" s="509"/>
      <c r="AC58" s="509"/>
      <c r="AD58" s="509"/>
      <c r="AE58" s="509"/>
      <c r="AF58" s="509"/>
      <c r="AG58" s="509"/>
      <c r="AH58" s="509"/>
      <c r="AI58" s="509"/>
      <c r="AJ58" s="509"/>
      <c r="AK58" s="509"/>
      <c r="AL58" s="509"/>
      <c r="AM58" s="509"/>
      <c r="AN58" s="510"/>
      <c r="AO58" s="472">
        <f t="shared" si="39"/>
        <v>19279.2</v>
      </c>
      <c r="AP58" s="472"/>
      <c r="AQ58" s="472"/>
      <c r="AR58" s="472"/>
      <c r="AS58" s="472"/>
      <c r="AT58" s="472"/>
      <c r="AU58" s="472"/>
      <c r="AV58" s="472"/>
      <c r="AW58" s="472"/>
      <c r="AX58" s="472"/>
      <c r="AY58" s="472"/>
      <c r="AZ58" s="472"/>
      <c r="BA58" s="472"/>
      <c r="BB58" s="472"/>
      <c r="BC58" s="472"/>
      <c r="BD58" s="472"/>
      <c r="BE58" s="472"/>
      <c r="BF58" s="472">
        <v>8033</v>
      </c>
      <c r="BG58" s="472"/>
      <c r="BH58" s="472"/>
      <c r="BI58" s="472"/>
      <c r="BJ58" s="472"/>
      <c r="BK58" s="472"/>
      <c r="BL58" s="472"/>
      <c r="BM58" s="472"/>
      <c r="BN58" s="472"/>
      <c r="BO58" s="472"/>
      <c r="BP58" s="472"/>
      <c r="BQ58" s="472"/>
      <c r="BR58" s="472"/>
      <c r="BS58" s="472"/>
      <c r="BT58" s="472"/>
      <c r="BU58" s="472"/>
      <c r="BV58" s="472"/>
      <c r="BW58" s="472"/>
      <c r="BX58" s="472">
        <f>(BF58+CQ58)*0.6</f>
        <v>7229.7</v>
      </c>
      <c r="BY58" s="472"/>
      <c r="BZ58" s="472"/>
      <c r="CA58" s="472"/>
      <c r="CB58" s="472"/>
      <c r="CC58" s="472"/>
      <c r="CD58" s="472"/>
      <c r="CE58" s="472"/>
      <c r="CF58" s="472"/>
      <c r="CG58" s="472"/>
      <c r="CH58" s="472"/>
      <c r="CI58" s="472"/>
      <c r="CJ58" s="472"/>
      <c r="CK58" s="472"/>
      <c r="CL58" s="472"/>
      <c r="CM58" s="472"/>
      <c r="CN58" s="472"/>
      <c r="CO58" s="472"/>
      <c r="CP58" s="472"/>
      <c r="CQ58" s="472">
        <f t="shared" si="41"/>
        <v>4016.5</v>
      </c>
      <c r="CR58" s="472"/>
      <c r="CS58" s="472"/>
      <c r="CT58" s="472"/>
      <c r="CU58" s="472"/>
      <c r="CV58" s="472"/>
      <c r="CW58" s="472"/>
      <c r="CX58" s="472"/>
      <c r="CY58" s="472"/>
      <c r="CZ58" s="472"/>
      <c r="DA58" s="472"/>
      <c r="DB58" s="472"/>
      <c r="DC58" s="472"/>
      <c r="DD58" s="472"/>
      <c r="DE58" s="472"/>
      <c r="DF58" s="472"/>
      <c r="DG58" s="472"/>
      <c r="DH58" s="472"/>
      <c r="DI58" s="472">
        <v>50</v>
      </c>
      <c r="DJ58" s="472"/>
      <c r="DK58" s="472"/>
      <c r="DL58" s="472"/>
      <c r="DM58" s="472"/>
      <c r="DN58" s="472"/>
      <c r="DO58" s="472"/>
      <c r="DP58" s="472"/>
      <c r="DQ58" s="472"/>
      <c r="DR58" s="472"/>
      <c r="DS58" s="472"/>
      <c r="DT58" s="472"/>
      <c r="DU58" s="472"/>
      <c r="DV58" s="472"/>
      <c r="DW58" s="472"/>
      <c r="DX58" s="472"/>
      <c r="DY58" s="472">
        <f t="shared" si="42"/>
        <v>6024.75</v>
      </c>
      <c r="DZ58" s="472"/>
      <c r="EA58" s="472"/>
      <c r="EB58" s="472"/>
      <c r="EC58" s="472"/>
      <c r="ED58" s="472"/>
      <c r="EE58" s="472"/>
      <c r="EF58" s="472"/>
      <c r="EG58" s="472"/>
      <c r="EH58" s="472"/>
      <c r="EI58" s="472"/>
      <c r="EJ58" s="472"/>
      <c r="EK58" s="472"/>
      <c r="EL58" s="472"/>
      <c r="EM58" s="472"/>
      <c r="EN58" s="472"/>
      <c r="EO58" s="472">
        <f t="shared" si="43"/>
        <v>303647.40000000002</v>
      </c>
      <c r="EP58" s="472"/>
      <c r="EQ58" s="472"/>
      <c r="ER58" s="472"/>
      <c r="ES58" s="472"/>
      <c r="ET58" s="472"/>
      <c r="EU58" s="472"/>
      <c r="EV58" s="472"/>
      <c r="EW58" s="472"/>
      <c r="EX58" s="472"/>
      <c r="EY58" s="472"/>
      <c r="EZ58" s="472"/>
      <c r="FA58" s="472"/>
      <c r="FB58" s="472"/>
      <c r="FC58" s="472"/>
      <c r="FD58" s="472"/>
      <c r="FE58" s="472"/>
    </row>
    <row r="59" spans="1:161" s="113" customFormat="1" x14ac:dyDescent="0.3">
      <c r="A59" s="467" t="s">
        <v>420</v>
      </c>
      <c r="B59" s="467"/>
      <c r="C59" s="467"/>
      <c r="D59" s="467"/>
      <c r="E59" s="467"/>
      <c r="F59" s="467"/>
      <c r="G59" s="492" t="s">
        <v>395</v>
      </c>
      <c r="H59" s="492"/>
      <c r="I59" s="492"/>
      <c r="J59" s="492"/>
      <c r="K59" s="492"/>
      <c r="L59" s="492"/>
      <c r="M59" s="492"/>
      <c r="N59" s="492"/>
      <c r="O59" s="492"/>
      <c r="P59" s="492"/>
      <c r="Q59" s="492"/>
      <c r="R59" s="492"/>
      <c r="S59" s="492"/>
      <c r="T59" s="492"/>
      <c r="U59" s="492"/>
      <c r="V59" s="492"/>
      <c r="W59" s="492"/>
      <c r="X59" s="492"/>
      <c r="Y59" s="471">
        <v>1</v>
      </c>
      <c r="Z59" s="471"/>
      <c r="AA59" s="471"/>
      <c r="AB59" s="471"/>
      <c r="AC59" s="471"/>
      <c r="AD59" s="471"/>
      <c r="AE59" s="471"/>
      <c r="AF59" s="471"/>
      <c r="AG59" s="471"/>
      <c r="AH59" s="471"/>
      <c r="AI59" s="471"/>
      <c r="AJ59" s="471"/>
      <c r="AK59" s="471"/>
      <c r="AL59" s="471"/>
      <c r="AM59" s="471"/>
      <c r="AN59" s="471"/>
      <c r="AO59" s="472">
        <f t="shared" si="39"/>
        <v>25060.860000000004</v>
      </c>
      <c r="AP59" s="472"/>
      <c r="AQ59" s="472"/>
      <c r="AR59" s="472"/>
      <c r="AS59" s="472"/>
      <c r="AT59" s="472"/>
      <c r="AU59" s="472"/>
      <c r="AV59" s="472"/>
      <c r="AW59" s="472"/>
      <c r="AX59" s="472"/>
      <c r="AY59" s="472"/>
      <c r="AZ59" s="472"/>
      <c r="BA59" s="472"/>
      <c r="BB59" s="472"/>
      <c r="BC59" s="472"/>
      <c r="BD59" s="472"/>
      <c r="BE59" s="472"/>
      <c r="BF59" s="472">
        <v>8438</v>
      </c>
      <c r="BG59" s="472"/>
      <c r="BH59" s="472"/>
      <c r="BI59" s="472"/>
      <c r="BJ59" s="472"/>
      <c r="BK59" s="472"/>
      <c r="BL59" s="472"/>
      <c r="BM59" s="472"/>
      <c r="BN59" s="472"/>
      <c r="BO59" s="472"/>
      <c r="BP59" s="472"/>
      <c r="BQ59" s="472"/>
      <c r="BR59" s="472"/>
      <c r="BS59" s="472"/>
      <c r="BT59" s="472"/>
      <c r="BU59" s="472"/>
      <c r="BV59" s="472"/>
      <c r="BW59" s="472"/>
      <c r="BX59" s="472">
        <f t="shared" si="40"/>
        <v>11138.160000000002</v>
      </c>
      <c r="BY59" s="472"/>
      <c r="BZ59" s="472"/>
      <c r="CA59" s="472"/>
      <c r="CB59" s="472"/>
      <c r="CC59" s="472"/>
      <c r="CD59" s="472"/>
      <c r="CE59" s="472"/>
      <c r="CF59" s="472"/>
      <c r="CG59" s="472"/>
      <c r="CH59" s="472"/>
      <c r="CI59" s="472"/>
      <c r="CJ59" s="472"/>
      <c r="CK59" s="472"/>
      <c r="CL59" s="472"/>
      <c r="CM59" s="472"/>
      <c r="CN59" s="472"/>
      <c r="CO59" s="472"/>
      <c r="CP59" s="472"/>
      <c r="CQ59" s="472">
        <f t="shared" si="41"/>
        <v>5484.7</v>
      </c>
      <c r="CR59" s="472"/>
      <c r="CS59" s="472"/>
      <c r="CT59" s="472"/>
      <c r="CU59" s="472"/>
      <c r="CV59" s="472"/>
      <c r="CW59" s="472"/>
      <c r="CX59" s="472"/>
      <c r="CY59" s="472"/>
      <c r="CZ59" s="472"/>
      <c r="DA59" s="472"/>
      <c r="DB59" s="472"/>
      <c r="DC59" s="472"/>
      <c r="DD59" s="472"/>
      <c r="DE59" s="472"/>
      <c r="DF59" s="472"/>
      <c r="DG59" s="472"/>
      <c r="DH59" s="472"/>
      <c r="DI59" s="472">
        <v>65</v>
      </c>
      <c r="DJ59" s="472"/>
      <c r="DK59" s="472"/>
      <c r="DL59" s="472"/>
      <c r="DM59" s="472"/>
      <c r="DN59" s="472"/>
      <c r="DO59" s="472"/>
      <c r="DP59" s="472"/>
      <c r="DQ59" s="472"/>
      <c r="DR59" s="472"/>
      <c r="DS59" s="472"/>
      <c r="DT59" s="472"/>
      <c r="DU59" s="472"/>
      <c r="DV59" s="472"/>
      <c r="DW59" s="472"/>
      <c r="DX59" s="472"/>
      <c r="DY59" s="472">
        <f t="shared" si="42"/>
        <v>6961.35</v>
      </c>
      <c r="DZ59" s="472"/>
      <c r="EA59" s="472"/>
      <c r="EB59" s="472"/>
      <c r="EC59" s="472"/>
      <c r="ED59" s="472"/>
      <c r="EE59" s="472"/>
      <c r="EF59" s="472"/>
      <c r="EG59" s="472"/>
      <c r="EH59" s="472"/>
      <c r="EI59" s="472"/>
      <c r="EJ59" s="472"/>
      <c r="EK59" s="472"/>
      <c r="EL59" s="472"/>
      <c r="EM59" s="472"/>
      <c r="EN59" s="472"/>
      <c r="EO59" s="472">
        <f t="shared" si="43"/>
        <v>384266.52000000008</v>
      </c>
      <c r="EP59" s="472"/>
      <c r="EQ59" s="472"/>
      <c r="ER59" s="472"/>
      <c r="ES59" s="472"/>
      <c r="ET59" s="472"/>
      <c r="EU59" s="472"/>
      <c r="EV59" s="472"/>
      <c r="EW59" s="472"/>
      <c r="EX59" s="472"/>
      <c r="EY59" s="472"/>
      <c r="EZ59" s="472"/>
      <c r="FA59" s="472"/>
      <c r="FB59" s="472"/>
      <c r="FC59" s="472"/>
      <c r="FD59" s="472"/>
      <c r="FE59" s="472"/>
    </row>
    <row r="60" spans="1:161" s="113" customFormat="1" x14ac:dyDescent="0.3">
      <c r="A60" s="467" t="s">
        <v>421</v>
      </c>
      <c r="B60" s="467"/>
      <c r="C60" s="467"/>
      <c r="D60" s="467"/>
      <c r="E60" s="467"/>
      <c r="F60" s="467"/>
      <c r="G60" s="492" t="s">
        <v>395</v>
      </c>
      <c r="H60" s="492"/>
      <c r="I60" s="492"/>
      <c r="J60" s="492"/>
      <c r="K60" s="492"/>
      <c r="L60" s="492"/>
      <c r="M60" s="492"/>
      <c r="N60" s="492"/>
      <c r="O60" s="492"/>
      <c r="P60" s="492"/>
      <c r="Q60" s="492"/>
      <c r="R60" s="492"/>
      <c r="S60" s="492"/>
      <c r="T60" s="492"/>
      <c r="U60" s="492"/>
      <c r="V60" s="492"/>
      <c r="W60" s="492"/>
      <c r="X60" s="492"/>
      <c r="Y60" s="471">
        <v>1</v>
      </c>
      <c r="Z60" s="471"/>
      <c r="AA60" s="471"/>
      <c r="AB60" s="471"/>
      <c r="AC60" s="471"/>
      <c r="AD60" s="471"/>
      <c r="AE60" s="471"/>
      <c r="AF60" s="471"/>
      <c r="AG60" s="471"/>
      <c r="AH60" s="471"/>
      <c r="AI60" s="471"/>
      <c r="AJ60" s="471"/>
      <c r="AK60" s="471"/>
      <c r="AL60" s="471"/>
      <c r="AM60" s="471"/>
      <c r="AN60" s="471"/>
      <c r="AO60" s="472">
        <f t="shared" si="39"/>
        <v>21384</v>
      </c>
      <c r="AP60" s="472"/>
      <c r="AQ60" s="472"/>
      <c r="AR60" s="472"/>
      <c r="AS60" s="472"/>
      <c r="AT60" s="472"/>
      <c r="AU60" s="472"/>
      <c r="AV60" s="472"/>
      <c r="AW60" s="472"/>
      <c r="AX60" s="472"/>
      <c r="AY60" s="472"/>
      <c r="AZ60" s="472"/>
      <c r="BA60" s="472"/>
      <c r="BB60" s="472"/>
      <c r="BC60" s="472"/>
      <c r="BD60" s="472"/>
      <c r="BE60" s="472"/>
      <c r="BF60" s="472">
        <v>7425</v>
      </c>
      <c r="BG60" s="472"/>
      <c r="BH60" s="472"/>
      <c r="BI60" s="472"/>
      <c r="BJ60" s="472"/>
      <c r="BK60" s="472"/>
      <c r="BL60" s="472"/>
      <c r="BM60" s="472"/>
      <c r="BN60" s="472"/>
      <c r="BO60" s="472"/>
      <c r="BP60" s="472"/>
      <c r="BQ60" s="472"/>
      <c r="BR60" s="472"/>
      <c r="BS60" s="472"/>
      <c r="BT60" s="472"/>
      <c r="BU60" s="472"/>
      <c r="BV60" s="472"/>
      <c r="BW60" s="472"/>
      <c r="BX60" s="472">
        <f t="shared" si="40"/>
        <v>9504</v>
      </c>
      <c r="BY60" s="472"/>
      <c r="BZ60" s="472"/>
      <c r="CA60" s="472"/>
      <c r="CB60" s="472"/>
      <c r="CC60" s="472"/>
      <c r="CD60" s="472"/>
      <c r="CE60" s="472"/>
      <c r="CF60" s="472"/>
      <c r="CG60" s="472"/>
      <c r="CH60" s="472"/>
      <c r="CI60" s="472"/>
      <c r="CJ60" s="472"/>
      <c r="CK60" s="472"/>
      <c r="CL60" s="472"/>
      <c r="CM60" s="472"/>
      <c r="CN60" s="472"/>
      <c r="CO60" s="472"/>
      <c r="CP60" s="472"/>
      <c r="CQ60" s="472">
        <f t="shared" si="41"/>
        <v>4455</v>
      </c>
      <c r="CR60" s="472"/>
      <c r="CS60" s="472"/>
      <c r="CT60" s="472"/>
      <c r="CU60" s="472"/>
      <c r="CV60" s="472"/>
      <c r="CW60" s="472"/>
      <c r="CX60" s="472"/>
      <c r="CY60" s="472"/>
      <c r="CZ60" s="472"/>
      <c r="DA60" s="472"/>
      <c r="DB60" s="472"/>
      <c r="DC60" s="472"/>
      <c r="DD60" s="472"/>
      <c r="DE60" s="472"/>
      <c r="DF60" s="472"/>
      <c r="DG60" s="472"/>
      <c r="DH60" s="472"/>
      <c r="DI60" s="472">
        <v>60</v>
      </c>
      <c r="DJ60" s="472"/>
      <c r="DK60" s="472"/>
      <c r="DL60" s="472"/>
      <c r="DM60" s="472"/>
      <c r="DN60" s="472"/>
      <c r="DO60" s="472"/>
      <c r="DP60" s="472"/>
      <c r="DQ60" s="472"/>
      <c r="DR60" s="472"/>
      <c r="DS60" s="472"/>
      <c r="DT60" s="472"/>
      <c r="DU60" s="472"/>
      <c r="DV60" s="472"/>
      <c r="DW60" s="472"/>
      <c r="DX60" s="472"/>
      <c r="DY60" s="472">
        <f t="shared" si="42"/>
        <v>5940</v>
      </c>
      <c r="DZ60" s="472"/>
      <c r="EA60" s="472"/>
      <c r="EB60" s="472"/>
      <c r="EC60" s="472"/>
      <c r="ED60" s="472"/>
      <c r="EE60" s="472"/>
      <c r="EF60" s="472"/>
      <c r="EG60" s="472"/>
      <c r="EH60" s="472"/>
      <c r="EI60" s="472"/>
      <c r="EJ60" s="472"/>
      <c r="EK60" s="472"/>
      <c r="EL60" s="472"/>
      <c r="EM60" s="472"/>
      <c r="EN60" s="472"/>
      <c r="EO60" s="472">
        <f t="shared" si="43"/>
        <v>327888</v>
      </c>
      <c r="EP60" s="472"/>
      <c r="EQ60" s="472"/>
      <c r="ER60" s="472"/>
      <c r="ES60" s="472"/>
      <c r="ET60" s="472"/>
      <c r="EU60" s="472"/>
      <c r="EV60" s="472"/>
      <c r="EW60" s="472"/>
      <c r="EX60" s="472"/>
      <c r="EY60" s="472"/>
      <c r="EZ60" s="472"/>
      <c r="FA60" s="472"/>
      <c r="FB60" s="472"/>
      <c r="FC60" s="472"/>
      <c r="FD60" s="472"/>
      <c r="FE60" s="472"/>
    </row>
    <row r="61" spans="1:161" s="113" customFormat="1" x14ac:dyDescent="0.3">
      <c r="A61" s="467" t="s">
        <v>422</v>
      </c>
      <c r="B61" s="467"/>
      <c r="C61" s="467"/>
      <c r="D61" s="467"/>
      <c r="E61" s="467"/>
      <c r="F61" s="467"/>
      <c r="G61" s="492" t="s">
        <v>395</v>
      </c>
      <c r="H61" s="492"/>
      <c r="I61" s="492"/>
      <c r="J61" s="492"/>
      <c r="K61" s="492"/>
      <c r="L61" s="492"/>
      <c r="M61" s="492"/>
      <c r="N61" s="492"/>
      <c r="O61" s="492"/>
      <c r="P61" s="492"/>
      <c r="Q61" s="492"/>
      <c r="R61" s="492"/>
      <c r="S61" s="492"/>
      <c r="T61" s="492"/>
      <c r="U61" s="492"/>
      <c r="V61" s="492"/>
      <c r="W61" s="492"/>
      <c r="X61" s="492"/>
      <c r="Y61" s="471">
        <v>1</v>
      </c>
      <c r="Z61" s="471"/>
      <c r="AA61" s="471"/>
      <c r="AB61" s="471"/>
      <c r="AC61" s="471"/>
      <c r="AD61" s="471"/>
      <c r="AE61" s="471"/>
      <c r="AF61" s="471"/>
      <c r="AG61" s="471"/>
      <c r="AH61" s="471"/>
      <c r="AI61" s="471"/>
      <c r="AJ61" s="471"/>
      <c r="AK61" s="471"/>
      <c r="AL61" s="471"/>
      <c r="AM61" s="471"/>
      <c r="AN61" s="471"/>
      <c r="AO61" s="472">
        <f t="shared" si="39"/>
        <v>23048.639999999999</v>
      </c>
      <c r="AP61" s="472"/>
      <c r="AQ61" s="472"/>
      <c r="AR61" s="472"/>
      <c r="AS61" s="472"/>
      <c r="AT61" s="472"/>
      <c r="AU61" s="472"/>
      <c r="AV61" s="472"/>
      <c r="AW61" s="472"/>
      <c r="AX61" s="472"/>
      <c r="AY61" s="472"/>
      <c r="AZ61" s="472"/>
      <c r="BA61" s="472"/>
      <c r="BB61" s="472"/>
      <c r="BC61" s="472"/>
      <c r="BD61" s="472"/>
      <c r="BE61" s="472"/>
      <c r="BF61" s="472">
        <v>8003</v>
      </c>
      <c r="BG61" s="472"/>
      <c r="BH61" s="472"/>
      <c r="BI61" s="472"/>
      <c r="BJ61" s="472"/>
      <c r="BK61" s="472"/>
      <c r="BL61" s="472"/>
      <c r="BM61" s="472"/>
      <c r="BN61" s="472"/>
      <c r="BO61" s="472"/>
      <c r="BP61" s="472"/>
      <c r="BQ61" s="472"/>
      <c r="BR61" s="472"/>
      <c r="BS61" s="472"/>
      <c r="BT61" s="472"/>
      <c r="BU61" s="472"/>
      <c r="BV61" s="472"/>
      <c r="BW61" s="472"/>
      <c r="BX61" s="472">
        <f t="shared" si="40"/>
        <v>10243.84</v>
      </c>
      <c r="BY61" s="472"/>
      <c r="BZ61" s="472"/>
      <c r="CA61" s="472"/>
      <c r="CB61" s="472"/>
      <c r="CC61" s="472"/>
      <c r="CD61" s="472"/>
      <c r="CE61" s="472"/>
      <c r="CF61" s="472"/>
      <c r="CG61" s="472"/>
      <c r="CH61" s="472"/>
      <c r="CI61" s="472"/>
      <c r="CJ61" s="472"/>
      <c r="CK61" s="472"/>
      <c r="CL61" s="472"/>
      <c r="CM61" s="472"/>
      <c r="CN61" s="472"/>
      <c r="CO61" s="472"/>
      <c r="CP61" s="472"/>
      <c r="CQ61" s="472">
        <f t="shared" si="41"/>
        <v>4801.8</v>
      </c>
      <c r="CR61" s="472"/>
      <c r="CS61" s="472"/>
      <c r="CT61" s="472"/>
      <c r="CU61" s="472"/>
      <c r="CV61" s="472"/>
      <c r="CW61" s="472"/>
      <c r="CX61" s="472"/>
      <c r="CY61" s="472"/>
      <c r="CZ61" s="472"/>
      <c r="DA61" s="472"/>
      <c r="DB61" s="472"/>
      <c r="DC61" s="472"/>
      <c r="DD61" s="472"/>
      <c r="DE61" s="472"/>
      <c r="DF61" s="472"/>
      <c r="DG61" s="472"/>
      <c r="DH61" s="472"/>
      <c r="DI61" s="472">
        <v>60</v>
      </c>
      <c r="DJ61" s="472"/>
      <c r="DK61" s="472"/>
      <c r="DL61" s="472"/>
      <c r="DM61" s="472"/>
      <c r="DN61" s="472"/>
      <c r="DO61" s="472"/>
      <c r="DP61" s="472"/>
      <c r="DQ61" s="472"/>
      <c r="DR61" s="472"/>
      <c r="DS61" s="472"/>
      <c r="DT61" s="472"/>
      <c r="DU61" s="472"/>
      <c r="DV61" s="472"/>
      <c r="DW61" s="472"/>
      <c r="DX61" s="472"/>
      <c r="DY61" s="472">
        <f t="shared" si="42"/>
        <v>6402.4</v>
      </c>
      <c r="DZ61" s="472"/>
      <c r="EA61" s="472"/>
      <c r="EB61" s="472"/>
      <c r="EC61" s="472"/>
      <c r="ED61" s="472"/>
      <c r="EE61" s="472"/>
      <c r="EF61" s="472"/>
      <c r="EG61" s="472"/>
      <c r="EH61" s="472"/>
      <c r="EI61" s="472"/>
      <c r="EJ61" s="472"/>
      <c r="EK61" s="472"/>
      <c r="EL61" s="472"/>
      <c r="EM61" s="472"/>
      <c r="EN61" s="472"/>
      <c r="EO61" s="472">
        <f t="shared" si="43"/>
        <v>353412.48</v>
      </c>
      <c r="EP61" s="472"/>
      <c r="EQ61" s="472"/>
      <c r="ER61" s="472"/>
      <c r="ES61" s="472"/>
      <c r="ET61" s="472"/>
      <c r="EU61" s="472"/>
      <c r="EV61" s="472"/>
      <c r="EW61" s="472"/>
      <c r="EX61" s="472"/>
      <c r="EY61" s="472"/>
      <c r="EZ61" s="472"/>
      <c r="FA61" s="472"/>
      <c r="FB61" s="472"/>
      <c r="FC61" s="472"/>
      <c r="FD61" s="472"/>
      <c r="FE61" s="472"/>
    </row>
    <row r="62" spans="1:161" s="113" customFormat="1" ht="12.75" customHeight="1" x14ac:dyDescent="0.3">
      <c r="A62" s="467" t="s">
        <v>423</v>
      </c>
      <c r="B62" s="467"/>
      <c r="C62" s="467"/>
      <c r="D62" s="467"/>
      <c r="E62" s="467"/>
      <c r="F62" s="467"/>
      <c r="G62" s="468" t="s">
        <v>396</v>
      </c>
      <c r="H62" s="469"/>
      <c r="I62" s="469"/>
      <c r="J62" s="469"/>
      <c r="K62" s="469"/>
      <c r="L62" s="469"/>
      <c r="M62" s="469"/>
      <c r="N62" s="469"/>
      <c r="O62" s="469"/>
      <c r="P62" s="469"/>
      <c r="Q62" s="469"/>
      <c r="R62" s="469"/>
      <c r="S62" s="469"/>
      <c r="T62" s="469"/>
      <c r="U62" s="469"/>
      <c r="V62" s="469"/>
      <c r="W62" s="469"/>
      <c r="X62" s="470"/>
      <c r="Y62" s="508">
        <v>1</v>
      </c>
      <c r="Z62" s="509"/>
      <c r="AA62" s="509"/>
      <c r="AB62" s="509"/>
      <c r="AC62" s="509"/>
      <c r="AD62" s="509"/>
      <c r="AE62" s="509"/>
      <c r="AF62" s="509"/>
      <c r="AG62" s="509"/>
      <c r="AH62" s="509"/>
      <c r="AI62" s="509"/>
      <c r="AJ62" s="509"/>
      <c r="AK62" s="509"/>
      <c r="AL62" s="509"/>
      <c r="AM62" s="509"/>
      <c r="AN62" s="510"/>
      <c r="AO62" s="472">
        <f t="shared" ref="AO62:AO64" si="48">BF62+BX62+CQ62</f>
        <v>19221.696</v>
      </c>
      <c r="AP62" s="472"/>
      <c r="AQ62" s="472"/>
      <c r="AR62" s="472"/>
      <c r="AS62" s="472"/>
      <c r="AT62" s="472"/>
      <c r="AU62" s="472"/>
      <c r="AV62" s="472"/>
      <c r="AW62" s="472"/>
      <c r="AX62" s="472"/>
      <c r="AY62" s="472"/>
      <c r="AZ62" s="472"/>
      <c r="BA62" s="472"/>
      <c r="BB62" s="472"/>
      <c r="BC62" s="472"/>
      <c r="BD62" s="472"/>
      <c r="BE62" s="472"/>
      <c r="BF62" s="472">
        <v>7072</v>
      </c>
      <c r="BG62" s="472"/>
      <c r="BH62" s="472"/>
      <c r="BI62" s="472"/>
      <c r="BJ62" s="472"/>
      <c r="BK62" s="472"/>
      <c r="BL62" s="472"/>
      <c r="BM62" s="472"/>
      <c r="BN62" s="472"/>
      <c r="BO62" s="472"/>
      <c r="BP62" s="472"/>
      <c r="BQ62" s="472"/>
      <c r="BR62" s="472"/>
      <c r="BS62" s="472"/>
      <c r="BT62" s="472"/>
      <c r="BU62" s="472"/>
      <c r="BV62" s="472"/>
      <c r="BW62" s="472"/>
      <c r="BX62" s="472">
        <f t="shared" ref="BX62:BX64" si="49">(BF62+CQ62)*0.8</f>
        <v>8542.9760000000006</v>
      </c>
      <c r="BY62" s="472"/>
      <c r="BZ62" s="472"/>
      <c r="CA62" s="472"/>
      <c r="CB62" s="472"/>
      <c r="CC62" s="472"/>
      <c r="CD62" s="472"/>
      <c r="CE62" s="472"/>
      <c r="CF62" s="472"/>
      <c r="CG62" s="472"/>
      <c r="CH62" s="472"/>
      <c r="CI62" s="472"/>
      <c r="CJ62" s="472"/>
      <c r="CK62" s="472"/>
      <c r="CL62" s="472"/>
      <c r="CM62" s="472"/>
      <c r="CN62" s="472"/>
      <c r="CO62" s="472"/>
      <c r="CP62" s="472"/>
      <c r="CQ62" s="472">
        <f t="shared" ref="CQ62:CQ64" si="50">BF62*DI62/100</f>
        <v>3606.72</v>
      </c>
      <c r="CR62" s="472"/>
      <c r="CS62" s="472"/>
      <c r="CT62" s="472"/>
      <c r="CU62" s="472"/>
      <c r="CV62" s="472"/>
      <c r="CW62" s="472"/>
      <c r="CX62" s="472"/>
      <c r="CY62" s="472"/>
      <c r="CZ62" s="472"/>
      <c r="DA62" s="472"/>
      <c r="DB62" s="472"/>
      <c r="DC62" s="472"/>
      <c r="DD62" s="472"/>
      <c r="DE62" s="472"/>
      <c r="DF62" s="472"/>
      <c r="DG62" s="472"/>
      <c r="DH62" s="472"/>
      <c r="DI62" s="472">
        <v>51</v>
      </c>
      <c r="DJ62" s="472"/>
      <c r="DK62" s="472"/>
      <c r="DL62" s="472"/>
      <c r="DM62" s="472"/>
      <c r="DN62" s="472"/>
      <c r="DO62" s="472"/>
      <c r="DP62" s="472"/>
      <c r="DQ62" s="472"/>
      <c r="DR62" s="472"/>
      <c r="DS62" s="472"/>
      <c r="DT62" s="472"/>
      <c r="DU62" s="472"/>
      <c r="DV62" s="472"/>
      <c r="DW62" s="472"/>
      <c r="DX62" s="472"/>
      <c r="DY62" s="472">
        <f t="shared" ref="DY62:DY64" si="51">(BF62+CQ62)*0.5</f>
        <v>5339.36</v>
      </c>
      <c r="DZ62" s="472"/>
      <c r="EA62" s="472"/>
      <c r="EB62" s="472"/>
      <c r="EC62" s="472"/>
      <c r="ED62" s="472"/>
      <c r="EE62" s="472"/>
      <c r="EF62" s="472"/>
      <c r="EG62" s="472"/>
      <c r="EH62" s="472"/>
      <c r="EI62" s="472"/>
      <c r="EJ62" s="472"/>
      <c r="EK62" s="472"/>
      <c r="EL62" s="472"/>
      <c r="EM62" s="472"/>
      <c r="EN62" s="472"/>
      <c r="EO62" s="472">
        <f t="shared" ref="EO62:EO64" si="52">(Y62*(AO62+DY62))*12</f>
        <v>294732.67200000002</v>
      </c>
      <c r="EP62" s="472"/>
      <c r="EQ62" s="472"/>
      <c r="ER62" s="472"/>
      <c r="ES62" s="472"/>
      <c r="ET62" s="472"/>
      <c r="EU62" s="472"/>
      <c r="EV62" s="472"/>
      <c r="EW62" s="472"/>
      <c r="EX62" s="472"/>
      <c r="EY62" s="472"/>
      <c r="EZ62" s="472"/>
      <c r="FA62" s="472"/>
      <c r="FB62" s="472"/>
      <c r="FC62" s="472"/>
      <c r="FD62" s="472"/>
      <c r="FE62" s="472"/>
    </row>
    <row r="63" spans="1:161" s="113" customFormat="1" ht="12.75" customHeight="1" x14ac:dyDescent="0.3">
      <c r="A63" s="502" t="s">
        <v>424</v>
      </c>
      <c r="B63" s="503"/>
      <c r="C63" s="503"/>
      <c r="D63" s="503"/>
      <c r="E63" s="503"/>
      <c r="F63" s="504"/>
      <c r="G63" s="492" t="s">
        <v>397</v>
      </c>
      <c r="H63" s="492"/>
      <c r="I63" s="492"/>
      <c r="J63" s="492"/>
      <c r="K63" s="492"/>
      <c r="L63" s="492"/>
      <c r="M63" s="492"/>
      <c r="N63" s="492"/>
      <c r="O63" s="492"/>
      <c r="P63" s="492"/>
      <c r="Q63" s="492"/>
      <c r="R63" s="492"/>
      <c r="S63" s="492"/>
      <c r="T63" s="492"/>
      <c r="U63" s="492"/>
      <c r="V63" s="492"/>
      <c r="W63" s="492"/>
      <c r="X63" s="492"/>
      <c r="Y63" s="471">
        <v>1</v>
      </c>
      <c r="Z63" s="471"/>
      <c r="AA63" s="471"/>
      <c r="AB63" s="471"/>
      <c r="AC63" s="471"/>
      <c r="AD63" s="471"/>
      <c r="AE63" s="471"/>
      <c r="AF63" s="471"/>
      <c r="AG63" s="471"/>
      <c r="AH63" s="471"/>
      <c r="AI63" s="471"/>
      <c r="AJ63" s="471"/>
      <c r="AK63" s="471"/>
      <c r="AL63" s="471"/>
      <c r="AM63" s="471"/>
      <c r="AN63" s="471"/>
      <c r="AO63" s="472">
        <f t="shared" si="48"/>
        <v>14058</v>
      </c>
      <c r="AP63" s="472"/>
      <c r="AQ63" s="472"/>
      <c r="AR63" s="472"/>
      <c r="AS63" s="472"/>
      <c r="AT63" s="472"/>
      <c r="AU63" s="472"/>
      <c r="AV63" s="472"/>
      <c r="AW63" s="472"/>
      <c r="AX63" s="472"/>
      <c r="AY63" s="472"/>
      <c r="AZ63" s="472"/>
      <c r="BA63" s="472"/>
      <c r="BB63" s="472"/>
      <c r="BC63" s="472"/>
      <c r="BD63" s="472"/>
      <c r="BE63" s="472"/>
      <c r="BF63" s="472">
        <v>6248</v>
      </c>
      <c r="BG63" s="472"/>
      <c r="BH63" s="472"/>
      <c r="BI63" s="472"/>
      <c r="BJ63" s="472"/>
      <c r="BK63" s="472"/>
      <c r="BL63" s="472"/>
      <c r="BM63" s="472"/>
      <c r="BN63" s="472"/>
      <c r="BO63" s="472"/>
      <c r="BP63" s="472"/>
      <c r="BQ63" s="472"/>
      <c r="BR63" s="472"/>
      <c r="BS63" s="472"/>
      <c r="BT63" s="472"/>
      <c r="BU63" s="472"/>
      <c r="BV63" s="472"/>
      <c r="BW63" s="472"/>
      <c r="BX63" s="472">
        <f t="shared" si="49"/>
        <v>6248</v>
      </c>
      <c r="BY63" s="472"/>
      <c r="BZ63" s="472"/>
      <c r="CA63" s="472"/>
      <c r="CB63" s="472"/>
      <c r="CC63" s="472"/>
      <c r="CD63" s="472"/>
      <c r="CE63" s="472"/>
      <c r="CF63" s="472"/>
      <c r="CG63" s="472"/>
      <c r="CH63" s="472"/>
      <c r="CI63" s="472"/>
      <c r="CJ63" s="472"/>
      <c r="CK63" s="472"/>
      <c r="CL63" s="472"/>
      <c r="CM63" s="472"/>
      <c r="CN63" s="472"/>
      <c r="CO63" s="472"/>
      <c r="CP63" s="472"/>
      <c r="CQ63" s="472">
        <f t="shared" si="50"/>
        <v>1562</v>
      </c>
      <c r="CR63" s="472"/>
      <c r="CS63" s="472"/>
      <c r="CT63" s="472"/>
      <c r="CU63" s="472"/>
      <c r="CV63" s="472"/>
      <c r="CW63" s="472"/>
      <c r="CX63" s="472"/>
      <c r="CY63" s="472"/>
      <c r="CZ63" s="472"/>
      <c r="DA63" s="472"/>
      <c r="DB63" s="472"/>
      <c r="DC63" s="472"/>
      <c r="DD63" s="472"/>
      <c r="DE63" s="472"/>
      <c r="DF63" s="472"/>
      <c r="DG63" s="472"/>
      <c r="DH63" s="472"/>
      <c r="DI63" s="472">
        <v>25</v>
      </c>
      <c r="DJ63" s="472"/>
      <c r="DK63" s="472"/>
      <c r="DL63" s="472"/>
      <c r="DM63" s="472"/>
      <c r="DN63" s="472"/>
      <c r="DO63" s="472"/>
      <c r="DP63" s="472"/>
      <c r="DQ63" s="472"/>
      <c r="DR63" s="472"/>
      <c r="DS63" s="472"/>
      <c r="DT63" s="472"/>
      <c r="DU63" s="472"/>
      <c r="DV63" s="472"/>
      <c r="DW63" s="472"/>
      <c r="DX63" s="472"/>
      <c r="DY63" s="472">
        <f t="shared" si="51"/>
        <v>3905</v>
      </c>
      <c r="DZ63" s="472"/>
      <c r="EA63" s="472"/>
      <c r="EB63" s="472"/>
      <c r="EC63" s="472"/>
      <c r="ED63" s="472"/>
      <c r="EE63" s="472"/>
      <c r="EF63" s="472"/>
      <c r="EG63" s="472"/>
      <c r="EH63" s="472"/>
      <c r="EI63" s="472"/>
      <c r="EJ63" s="472"/>
      <c r="EK63" s="472"/>
      <c r="EL63" s="472"/>
      <c r="EM63" s="472"/>
      <c r="EN63" s="472"/>
      <c r="EO63" s="472">
        <f t="shared" si="52"/>
        <v>215556</v>
      </c>
      <c r="EP63" s="472"/>
      <c r="EQ63" s="472"/>
      <c r="ER63" s="472"/>
      <c r="ES63" s="472"/>
      <c r="ET63" s="472"/>
      <c r="EU63" s="472"/>
      <c r="EV63" s="472"/>
      <c r="EW63" s="472"/>
      <c r="EX63" s="472"/>
      <c r="EY63" s="472"/>
      <c r="EZ63" s="472"/>
      <c r="FA63" s="472"/>
      <c r="FB63" s="472"/>
      <c r="FC63" s="472"/>
      <c r="FD63" s="472"/>
      <c r="FE63" s="472"/>
    </row>
    <row r="64" spans="1:161" s="113" customFormat="1" ht="12.75" customHeight="1" x14ac:dyDescent="0.3">
      <c r="A64" s="467" t="s">
        <v>425</v>
      </c>
      <c r="B64" s="467"/>
      <c r="C64" s="467"/>
      <c r="D64" s="467"/>
      <c r="E64" s="467"/>
      <c r="F64" s="467"/>
      <c r="G64" s="468" t="s">
        <v>398</v>
      </c>
      <c r="H64" s="469"/>
      <c r="I64" s="469"/>
      <c r="J64" s="469"/>
      <c r="K64" s="469"/>
      <c r="L64" s="469"/>
      <c r="M64" s="469"/>
      <c r="N64" s="469"/>
      <c r="O64" s="469"/>
      <c r="P64" s="469"/>
      <c r="Q64" s="469"/>
      <c r="R64" s="469"/>
      <c r="S64" s="469"/>
      <c r="T64" s="469"/>
      <c r="U64" s="469"/>
      <c r="V64" s="469"/>
      <c r="W64" s="469"/>
      <c r="X64" s="470"/>
      <c r="Y64" s="508">
        <v>1</v>
      </c>
      <c r="Z64" s="509"/>
      <c r="AA64" s="509"/>
      <c r="AB64" s="509"/>
      <c r="AC64" s="509"/>
      <c r="AD64" s="509"/>
      <c r="AE64" s="509"/>
      <c r="AF64" s="509"/>
      <c r="AG64" s="509"/>
      <c r="AH64" s="509"/>
      <c r="AI64" s="509"/>
      <c r="AJ64" s="509"/>
      <c r="AK64" s="509"/>
      <c r="AL64" s="509"/>
      <c r="AM64" s="509"/>
      <c r="AN64" s="510"/>
      <c r="AO64" s="511">
        <f t="shared" si="48"/>
        <v>15160.5</v>
      </c>
      <c r="AP64" s="512"/>
      <c r="AQ64" s="512"/>
      <c r="AR64" s="512"/>
      <c r="AS64" s="512"/>
      <c r="AT64" s="512"/>
      <c r="AU64" s="512"/>
      <c r="AV64" s="512"/>
      <c r="AW64" s="512"/>
      <c r="AX64" s="512"/>
      <c r="AY64" s="512"/>
      <c r="AZ64" s="512"/>
      <c r="BA64" s="512"/>
      <c r="BB64" s="512"/>
      <c r="BC64" s="512"/>
      <c r="BD64" s="512"/>
      <c r="BE64" s="513"/>
      <c r="BF64" s="511">
        <v>6738</v>
      </c>
      <c r="BG64" s="512"/>
      <c r="BH64" s="512"/>
      <c r="BI64" s="512"/>
      <c r="BJ64" s="512"/>
      <c r="BK64" s="512"/>
      <c r="BL64" s="512"/>
      <c r="BM64" s="512"/>
      <c r="BN64" s="512"/>
      <c r="BO64" s="512"/>
      <c r="BP64" s="512"/>
      <c r="BQ64" s="512"/>
      <c r="BR64" s="512"/>
      <c r="BS64" s="512"/>
      <c r="BT64" s="512"/>
      <c r="BU64" s="512"/>
      <c r="BV64" s="512"/>
      <c r="BW64" s="513"/>
      <c r="BX64" s="511">
        <f t="shared" si="49"/>
        <v>6738</v>
      </c>
      <c r="BY64" s="512"/>
      <c r="BZ64" s="512"/>
      <c r="CA64" s="512"/>
      <c r="CB64" s="512"/>
      <c r="CC64" s="512"/>
      <c r="CD64" s="512"/>
      <c r="CE64" s="512"/>
      <c r="CF64" s="512"/>
      <c r="CG64" s="512"/>
      <c r="CH64" s="512"/>
      <c r="CI64" s="512"/>
      <c r="CJ64" s="512"/>
      <c r="CK64" s="512"/>
      <c r="CL64" s="512"/>
      <c r="CM64" s="512"/>
      <c r="CN64" s="512"/>
      <c r="CO64" s="512"/>
      <c r="CP64" s="513"/>
      <c r="CQ64" s="511">
        <f t="shared" si="50"/>
        <v>1684.5</v>
      </c>
      <c r="CR64" s="512"/>
      <c r="CS64" s="512"/>
      <c r="CT64" s="512"/>
      <c r="CU64" s="512"/>
      <c r="CV64" s="512"/>
      <c r="CW64" s="512"/>
      <c r="CX64" s="512"/>
      <c r="CY64" s="512"/>
      <c r="CZ64" s="512"/>
      <c r="DA64" s="512"/>
      <c r="DB64" s="512"/>
      <c r="DC64" s="512"/>
      <c r="DD64" s="512"/>
      <c r="DE64" s="512"/>
      <c r="DF64" s="512"/>
      <c r="DG64" s="512"/>
      <c r="DH64" s="513"/>
      <c r="DI64" s="511">
        <v>25</v>
      </c>
      <c r="DJ64" s="512"/>
      <c r="DK64" s="512"/>
      <c r="DL64" s="512"/>
      <c r="DM64" s="512"/>
      <c r="DN64" s="512"/>
      <c r="DO64" s="512"/>
      <c r="DP64" s="512"/>
      <c r="DQ64" s="512"/>
      <c r="DR64" s="512"/>
      <c r="DS64" s="512"/>
      <c r="DT64" s="512"/>
      <c r="DU64" s="512"/>
      <c r="DV64" s="512"/>
      <c r="DW64" s="512"/>
      <c r="DX64" s="513"/>
      <c r="DY64" s="511">
        <f t="shared" si="51"/>
        <v>4211.25</v>
      </c>
      <c r="DZ64" s="512"/>
      <c r="EA64" s="512"/>
      <c r="EB64" s="512"/>
      <c r="EC64" s="512"/>
      <c r="ED64" s="512"/>
      <c r="EE64" s="512"/>
      <c r="EF64" s="512"/>
      <c r="EG64" s="512"/>
      <c r="EH64" s="512"/>
      <c r="EI64" s="512"/>
      <c r="EJ64" s="512"/>
      <c r="EK64" s="512"/>
      <c r="EL64" s="512"/>
      <c r="EM64" s="512"/>
      <c r="EN64" s="513"/>
      <c r="EO64" s="511">
        <f t="shared" si="52"/>
        <v>232461</v>
      </c>
      <c r="EP64" s="512"/>
      <c r="EQ64" s="512"/>
      <c r="ER64" s="512"/>
      <c r="ES64" s="512"/>
      <c r="ET64" s="512"/>
      <c r="EU64" s="512"/>
      <c r="EV64" s="512"/>
      <c r="EW64" s="512"/>
      <c r="EX64" s="512"/>
      <c r="EY64" s="512"/>
      <c r="EZ64" s="512"/>
      <c r="FA64" s="512"/>
      <c r="FB64" s="512"/>
      <c r="FC64" s="512"/>
      <c r="FD64" s="512"/>
      <c r="FE64" s="513"/>
    </row>
    <row r="65" spans="1:161" s="113" customFormat="1" x14ac:dyDescent="0.3">
      <c r="A65" s="467" t="s">
        <v>426</v>
      </c>
      <c r="B65" s="467"/>
      <c r="C65" s="467"/>
      <c r="D65" s="467"/>
      <c r="E65" s="467"/>
      <c r="F65" s="467"/>
      <c r="G65" s="492" t="s">
        <v>398</v>
      </c>
      <c r="H65" s="492"/>
      <c r="I65" s="492"/>
      <c r="J65" s="492"/>
      <c r="K65" s="492"/>
      <c r="L65" s="492"/>
      <c r="M65" s="492"/>
      <c r="N65" s="492"/>
      <c r="O65" s="492"/>
      <c r="P65" s="492"/>
      <c r="Q65" s="492"/>
      <c r="R65" s="492"/>
      <c r="S65" s="492"/>
      <c r="T65" s="492"/>
      <c r="U65" s="492"/>
      <c r="V65" s="492"/>
      <c r="W65" s="492"/>
      <c r="X65" s="492"/>
      <c r="Y65" s="471">
        <v>1</v>
      </c>
      <c r="Z65" s="471"/>
      <c r="AA65" s="471"/>
      <c r="AB65" s="471"/>
      <c r="AC65" s="471"/>
      <c r="AD65" s="471"/>
      <c r="AE65" s="471"/>
      <c r="AF65" s="471"/>
      <c r="AG65" s="471"/>
      <c r="AH65" s="471"/>
      <c r="AI65" s="471"/>
      <c r="AJ65" s="471"/>
      <c r="AK65" s="471"/>
      <c r="AL65" s="471"/>
      <c r="AM65" s="471"/>
      <c r="AN65" s="471"/>
      <c r="AO65" s="472">
        <f t="shared" si="39"/>
        <v>13781.25</v>
      </c>
      <c r="AP65" s="472"/>
      <c r="AQ65" s="472"/>
      <c r="AR65" s="472"/>
      <c r="AS65" s="472"/>
      <c r="AT65" s="472"/>
      <c r="AU65" s="472"/>
      <c r="AV65" s="472"/>
      <c r="AW65" s="472"/>
      <c r="AX65" s="472"/>
      <c r="AY65" s="472"/>
      <c r="AZ65" s="472"/>
      <c r="BA65" s="472"/>
      <c r="BB65" s="472"/>
      <c r="BC65" s="472"/>
      <c r="BD65" s="472"/>
      <c r="BE65" s="472"/>
      <c r="BF65" s="472">
        <v>6125</v>
      </c>
      <c r="BG65" s="472"/>
      <c r="BH65" s="472"/>
      <c r="BI65" s="472"/>
      <c r="BJ65" s="472"/>
      <c r="BK65" s="472"/>
      <c r="BL65" s="472"/>
      <c r="BM65" s="472"/>
      <c r="BN65" s="472"/>
      <c r="BO65" s="472"/>
      <c r="BP65" s="472"/>
      <c r="BQ65" s="472"/>
      <c r="BR65" s="472"/>
      <c r="BS65" s="472"/>
      <c r="BT65" s="472"/>
      <c r="BU65" s="472"/>
      <c r="BV65" s="472"/>
      <c r="BW65" s="472"/>
      <c r="BX65" s="472">
        <f t="shared" si="40"/>
        <v>6125</v>
      </c>
      <c r="BY65" s="472"/>
      <c r="BZ65" s="472"/>
      <c r="CA65" s="472"/>
      <c r="CB65" s="472"/>
      <c r="CC65" s="472"/>
      <c r="CD65" s="472"/>
      <c r="CE65" s="472"/>
      <c r="CF65" s="472"/>
      <c r="CG65" s="472"/>
      <c r="CH65" s="472"/>
      <c r="CI65" s="472"/>
      <c r="CJ65" s="472"/>
      <c r="CK65" s="472"/>
      <c r="CL65" s="472"/>
      <c r="CM65" s="472"/>
      <c r="CN65" s="472"/>
      <c r="CO65" s="472"/>
      <c r="CP65" s="472"/>
      <c r="CQ65" s="472">
        <f t="shared" si="41"/>
        <v>1531.25</v>
      </c>
      <c r="CR65" s="472"/>
      <c r="CS65" s="472"/>
      <c r="CT65" s="472"/>
      <c r="CU65" s="472"/>
      <c r="CV65" s="472"/>
      <c r="CW65" s="472"/>
      <c r="CX65" s="472"/>
      <c r="CY65" s="472"/>
      <c r="CZ65" s="472"/>
      <c r="DA65" s="472"/>
      <c r="DB65" s="472"/>
      <c r="DC65" s="472"/>
      <c r="DD65" s="472"/>
      <c r="DE65" s="472"/>
      <c r="DF65" s="472"/>
      <c r="DG65" s="472"/>
      <c r="DH65" s="472"/>
      <c r="DI65" s="472">
        <v>25</v>
      </c>
      <c r="DJ65" s="472"/>
      <c r="DK65" s="472"/>
      <c r="DL65" s="472"/>
      <c r="DM65" s="472"/>
      <c r="DN65" s="472"/>
      <c r="DO65" s="472"/>
      <c r="DP65" s="472"/>
      <c r="DQ65" s="472"/>
      <c r="DR65" s="472"/>
      <c r="DS65" s="472"/>
      <c r="DT65" s="472"/>
      <c r="DU65" s="472"/>
      <c r="DV65" s="472"/>
      <c r="DW65" s="472"/>
      <c r="DX65" s="472"/>
      <c r="DY65" s="472">
        <f t="shared" si="42"/>
        <v>3828.125</v>
      </c>
      <c r="DZ65" s="472"/>
      <c r="EA65" s="472"/>
      <c r="EB65" s="472"/>
      <c r="EC65" s="472"/>
      <c r="ED65" s="472"/>
      <c r="EE65" s="472"/>
      <c r="EF65" s="472"/>
      <c r="EG65" s="472"/>
      <c r="EH65" s="472"/>
      <c r="EI65" s="472"/>
      <c r="EJ65" s="472"/>
      <c r="EK65" s="472"/>
      <c r="EL65" s="472"/>
      <c r="EM65" s="472"/>
      <c r="EN65" s="472"/>
      <c r="EO65" s="472">
        <f>(1*(AO65+DY65))*12</f>
        <v>211312.5</v>
      </c>
      <c r="EP65" s="472"/>
      <c r="EQ65" s="472"/>
      <c r="ER65" s="472"/>
      <c r="ES65" s="472"/>
      <c r="ET65" s="472"/>
      <c r="EU65" s="472"/>
      <c r="EV65" s="472"/>
      <c r="EW65" s="472"/>
      <c r="EX65" s="472"/>
      <c r="EY65" s="472"/>
      <c r="EZ65" s="472"/>
      <c r="FA65" s="472"/>
      <c r="FB65" s="472"/>
      <c r="FC65" s="472"/>
      <c r="FD65" s="472"/>
      <c r="FE65" s="472"/>
    </row>
    <row r="66" spans="1:161" s="113" customFormat="1" ht="12.75" customHeight="1" x14ac:dyDescent="0.3">
      <c r="A66" s="467" t="s">
        <v>427</v>
      </c>
      <c r="B66" s="467"/>
      <c r="C66" s="467"/>
      <c r="D66" s="467"/>
      <c r="E66" s="467"/>
      <c r="F66" s="467"/>
      <c r="G66" s="468" t="s">
        <v>398</v>
      </c>
      <c r="H66" s="469"/>
      <c r="I66" s="469"/>
      <c r="J66" s="469"/>
      <c r="K66" s="469"/>
      <c r="L66" s="469"/>
      <c r="M66" s="469"/>
      <c r="N66" s="469"/>
      <c r="O66" s="469"/>
      <c r="P66" s="469"/>
      <c r="Q66" s="469"/>
      <c r="R66" s="469"/>
      <c r="S66" s="469"/>
      <c r="T66" s="469"/>
      <c r="U66" s="469"/>
      <c r="V66" s="469"/>
      <c r="W66" s="469"/>
      <c r="X66" s="470"/>
      <c r="Y66" s="508">
        <v>1</v>
      </c>
      <c r="Z66" s="509"/>
      <c r="AA66" s="509"/>
      <c r="AB66" s="509"/>
      <c r="AC66" s="509"/>
      <c r="AD66" s="509"/>
      <c r="AE66" s="509"/>
      <c r="AF66" s="509"/>
      <c r="AG66" s="509"/>
      <c r="AH66" s="509"/>
      <c r="AI66" s="509"/>
      <c r="AJ66" s="509"/>
      <c r="AK66" s="509"/>
      <c r="AL66" s="509"/>
      <c r="AM66" s="509"/>
      <c r="AN66" s="510"/>
      <c r="AO66" s="511">
        <f t="shared" si="39"/>
        <v>15160.5</v>
      </c>
      <c r="AP66" s="512"/>
      <c r="AQ66" s="512"/>
      <c r="AR66" s="512"/>
      <c r="AS66" s="512"/>
      <c r="AT66" s="512"/>
      <c r="AU66" s="512"/>
      <c r="AV66" s="512"/>
      <c r="AW66" s="512"/>
      <c r="AX66" s="512"/>
      <c r="AY66" s="512"/>
      <c r="AZ66" s="512"/>
      <c r="BA66" s="512"/>
      <c r="BB66" s="512"/>
      <c r="BC66" s="512"/>
      <c r="BD66" s="512"/>
      <c r="BE66" s="513"/>
      <c r="BF66" s="511">
        <v>6738</v>
      </c>
      <c r="BG66" s="512"/>
      <c r="BH66" s="512"/>
      <c r="BI66" s="512"/>
      <c r="BJ66" s="512"/>
      <c r="BK66" s="512"/>
      <c r="BL66" s="512"/>
      <c r="BM66" s="512"/>
      <c r="BN66" s="512"/>
      <c r="BO66" s="512"/>
      <c r="BP66" s="512"/>
      <c r="BQ66" s="512"/>
      <c r="BR66" s="512"/>
      <c r="BS66" s="512"/>
      <c r="BT66" s="512"/>
      <c r="BU66" s="512"/>
      <c r="BV66" s="512"/>
      <c r="BW66" s="513"/>
      <c r="BX66" s="511">
        <f t="shared" si="40"/>
        <v>6738</v>
      </c>
      <c r="BY66" s="512"/>
      <c r="BZ66" s="512"/>
      <c r="CA66" s="512"/>
      <c r="CB66" s="512"/>
      <c r="CC66" s="512"/>
      <c r="CD66" s="512"/>
      <c r="CE66" s="512"/>
      <c r="CF66" s="512"/>
      <c r="CG66" s="512"/>
      <c r="CH66" s="512"/>
      <c r="CI66" s="512"/>
      <c r="CJ66" s="512"/>
      <c r="CK66" s="512"/>
      <c r="CL66" s="512"/>
      <c r="CM66" s="512"/>
      <c r="CN66" s="512"/>
      <c r="CO66" s="512"/>
      <c r="CP66" s="513"/>
      <c r="CQ66" s="511">
        <f t="shared" si="41"/>
        <v>1684.5</v>
      </c>
      <c r="CR66" s="512"/>
      <c r="CS66" s="512"/>
      <c r="CT66" s="512"/>
      <c r="CU66" s="512"/>
      <c r="CV66" s="512"/>
      <c r="CW66" s="512"/>
      <c r="CX66" s="512"/>
      <c r="CY66" s="512"/>
      <c r="CZ66" s="512"/>
      <c r="DA66" s="512"/>
      <c r="DB66" s="512"/>
      <c r="DC66" s="512"/>
      <c r="DD66" s="512"/>
      <c r="DE66" s="512"/>
      <c r="DF66" s="512"/>
      <c r="DG66" s="512"/>
      <c r="DH66" s="513"/>
      <c r="DI66" s="511">
        <v>25</v>
      </c>
      <c r="DJ66" s="512"/>
      <c r="DK66" s="512"/>
      <c r="DL66" s="512"/>
      <c r="DM66" s="512"/>
      <c r="DN66" s="512"/>
      <c r="DO66" s="512"/>
      <c r="DP66" s="512"/>
      <c r="DQ66" s="512"/>
      <c r="DR66" s="512"/>
      <c r="DS66" s="512"/>
      <c r="DT66" s="512"/>
      <c r="DU66" s="512"/>
      <c r="DV66" s="512"/>
      <c r="DW66" s="512"/>
      <c r="DX66" s="513"/>
      <c r="DY66" s="511">
        <f t="shared" si="42"/>
        <v>4211.25</v>
      </c>
      <c r="DZ66" s="512"/>
      <c r="EA66" s="512"/>
      <c r="EB66" s="512"/>
      <c r="EC66" s="512"/>
      <c r="ED66" s="512"/>
      <c r="EE66" s="512"/>
      <c r="EF66" s="512"/>
      <c r="EG66" s="512"/>
      <c r="EH66" s="512"/>
      <c r="EI66" s="512"/>
      <c r="EJ66" s="512"/>
      <c r="EK66" s="512"/>
      <c r="EL66" s="512"/>
      <c r="EM66" s="512"/>
      <c r="EN66" s="513"/>
      <c r="EO66" s="511">
        <f t="shared" si="43"/>
        <v>232461</v>
      </c>
      <c r="EP66" s="512"/>
      <c r="EQ66" s="512"/>
      <c r="ER66" s="512"/>
      <c r="ES66" s="512"/>
      <c r="ET66" s="512"/>
      <c r="EU66" s="512"/>
      <c r="EV66" s="512"/>
      <c r="EW66" s="512"/>
      <c r="EX66" s="512"/>
      <c r="EY66" s="512"/>
      <c r="EZ66" s="512"/>
      <c r="FA66" s="512"/>
      <c r="FB66" s="512"/>
      <c r="FC66" s="512"/>
      <c r="FD66" s="512"/>
      <c r="FE66" s="513"/>
    </row>
    <row r="67" spans="1:161" s="113" customFormat="1" x14ac:dyDescent="0.3">
      <c r="A67" s="467" t="s">
        <v>428</v>
      </c>
      <c r="B67" s="467"/>
      <c r="C67" s="467"/>
      <c r="D67" s="467"/>
      <c r="E67" s="467"/>
      <c r="F67" s="467"/>
      <c r="G67" s="492" t="s">
        <v>398</v>
      </c>
      <c r="H67" s="492"/>
      <c r="I67" s="492"/>
      <c r="J67" s="492"/>
      <c r="K67" s="492"/>
      <c r="L67" s="492"/>
      <c r="M67" s="492"/>
      <c r="N67" s="492"/>
      <c r="O67" s="492"/>
      <c r="P67" s="492"/>
      <c r="Q67" s="492"/>
      <c r="R67" s="492"/>
      <c r="S67" s="492"/>
      <c r="T67" s="492"/>
      <c r="U67" s="492"/>
      <c r="V67" s="492"/>
      <c r="W67" s="492"/>
      <c r="X67" s="492"/>
      <c r="Y67" s="471">
        <v>1</v>
      </c>
      <c r="Z67" s="471"/>
      <c r="AA67" s="471"/>
      <c r="AB67" s="471"/>
      <c r="AC67" s="471"/>
      <c r="AD67" s="471"/>
      <c r="AE67" s="471"/>
      <c r="AF67" s="471"/>
      <c r="AG67" s="471"/>
      <c r="AH67" s="471"/>
      <c r="AI67" s="471"/>
      <c r="AJ67" s="471"/>
      <c r="AK67" s="471"/>
      <c r="AL67" s="471"/>
      <c r="AM67" s="471"/>
      <c r="AN67" s="471"/>
      <c r="AO67" s="472">
        <f t="shared" si="39"/>
        <v>14332.5</v>
      </c>
      <c r="AP67" s="472"/>
      <c r="AQ67" s="472"/>
      <c r="AR67" s="472"/>
      <c r="AS67" s="472"/>
      <c r="AT67" s="472"/>
      <c r="AU67" s="472"/>
      <c r="AV67" s="472"/>
      <c r="AW67" s="472"/>
      <c r="AX67" s="472"/>
      <c r="AY67" s="472"/>
      <c r="AZ67" s="472"/>
      <c r="BA67" s="472"/>
      <c r="BB67" s="472"/>
      <c r="BC67" s="472"/>
      <c r="BD67" s="472"/>
      <c r="BE67" s="472"/>
      <c r="BF67" s="472">
        <v>6370</v>
      </c>
      <c r="BG67" s="472"/>
      <c r="BH67" s="472"/>
      <c r="BI67" s="472"/>
      <c r="BJ67" s="472"/>
      <c r="BK67" s="472"/>
      <c r="BL67" s="472"/>
      <c r="BM67" s="472"/>
      <c r="BN67" s="472"/>
      <c r="BO67" s="472"/>
      <c r="BP67" s="472"/>
      <c r="BQ67" s="472"/>
      <c r="BR67" s="472"/>
      <c r="BS67" s="472"/>
      <c r="BT67" s="472"/>
      <c r="BU67" s="472"/>
      <c r="BV67" s="472"/>
      <c r="BW67" s="472"/>
      <c r="BX67" s="472">
        <f t="shared" si="40"/>
        <v>6370</v>
      </c>
      <c r="BY67" s="472"/>
      <c r="BZ67" s="472"/>
      <c r="CA67" s="472"/>
      <c r="CB67" s="472"/>
      <c r="CC67" s="472"/>
      <c r="CD67" s="472"/>
      <c r="CE67" s="472"/>
      <c r="CF67" s="472"/>
      <c r="CG67" s="472"/>
      <c r="CH67" s="472"/>
      <c r="CI67" s="472"/>
      <c r="CJ67" s="472"/>
      <c r="CK67" s="472"/>
      <c r="CL67" s="472"/>
      <c r="CM67" s="472"/>
      <c r="CN67" s="472"/>
      <c r="CO67" s="472"/>
      <c r="CP67" s="472"/>
      <c r="CQ67" s="472">
        <f t="shared" si="41"/>
        <v>1592.5</v>
      </c>
      <c r="CR67" s="472"/>
      <c r="CS67" s="472"/>
      <c r="CT67" s="472"/>
      <c r="CU67" s="472"/>
      <c r="CV67" s="472"/>
      <c r="CW67" s="472"/>
      <c r="CX67" s="472"/>
      <c r="CY67" s="472"/>
      <c r="CZ67" s="472"/>
      <c r="DA67" s="472"/>
      <c r="DB67" s="472"/>
      <c r="DC67" s="472"/>
      <c r="DD67" s="472"/>
      <c r="DE67" s="472"/>
      <c r="DF67" s="472"/>
      <c r="DG67" s="472"/>
      <c r="DH67" s="472"/>
      <c r="DI67" s="472">
        <v>25</v>
      </c>
      <c r="DJ67" s="472"/>
      <c r="DK67" s="472"/>
      <c r="DL67" s="472"/>
      <c r="DM67" s="472"/>
      <c r="DN67" s="472"/>
      <c r="DO67" s="472"/>
      <c r="DP67" s="472"/>
      <c r="DQ67" s="472"/>
      <c r="DR67" s="472"/>
      <c r="DS67" s="472"/>
      <c r="DT67" s="472"/>
      <c r="DU67" s="472"/>
      <c r="DV67" s="472"/>
      <c r="DW67" s="472"/>
      <c r="DX67" s="472"/>
      <c r="DY67" s="472">
        <f t="shared" si="42"/>
        <v>3981.25</v>
      </c>
      <c r="DZ67" s="472"/>
      <c r="EA67" s="472"/>
      <c r="EB67" s="472"/>
      <c r="EC67" s="472"/>
      <c r="ED67" s="472"/>
      <c r="EE67" s="472"/>
      <c r="EF67" s="472"/>
      <c r="EG67" s="472"/>
      <c r="EH67" s="472"/>
      <c r="EI67" s="472"/>
      <c r="EJ67" s="472"/>
      <c r="EK67" s="472"/>
      <c r="EL67" s="472"/>
      <c r="EM67" s="472"/>
      <c r="EN67" s="472"/>
      <c r="EO67" s="472">
        <f t="shared" si="43"/>
        <v>219765</v>
      </c>
      <c r="EP67" s="472"/>
      <c r="EQ67" s="472"/>
      <c r="ER67" s="472"/>
      <c r="ES67" s="472"/>
      <c r="ET67" s="472"/>
      <c r="EU67" s="472"/>
      <c r="EV67" s="472"/>
      <c r="EW67" s="472"/>
      <c r="EX67" s="472"/>
      <c r="EY67" s="472"/>
      <c r="EZ67" s="472"/>
      <c r="FA67" s="472"/>
      <c r="FB67" s="472"/>
      <c r="FC67" s="472"/>
      <c r="FD67" s="472"/>
      <c r="FE67" s="472"/>
    </row>
    <row r="68" spans="1:161" s="113" customFormat="1" x14ac:dyDescent="0.3">
      <c r="A68" s="467" t="s">
        <v>428</v>
      </c>
      <c r="B68" s="467"/>
      <c r="C68" s="467"/>
      <c r="D68" s="467"/>
      <c r="E68" s="467"/>
      <c r="F68" s="467"/>
      <c r="G68" s="492" t="s">
        <v>398</v>
      </c>
      <c r="H68" s="492"/>
      <c r="I68" s="492"/>
      <c r="J68" s="492"/>
      <c r="K68" s="492"/>
      <c r="L68" s="492"/>
      <c r="M68" s="492"/>
      <c r="N68" s="492"/>
      <c r="O68" s="492"/>
      <c r="P68" s="492"/>
      <c r="Q68" s="492"/>
      <c r="R68" s="492"/>
      <c r="S68" s="492"/>
      <c r="T68" s="492"/>
      <c r="U68" s="492"/>
      <c r="V68" s="492"/>
      <c r="W68" s="492"/>
      <c r="X68" s="492"/>
      <c r="Y68" s="471">
        <v>1</v>
      </c>
      <c r="Z68" s="471"/>
      <c r="AA68" s="471"/>
      <c r="AB68" s="471"/>
      <c r="AC68" s="471"/>
      <c r="AD68" s="471"/>
      <c r="AE68" s="471"/>
      <c r="AF68" s="471"/>
      <c r="AG68" s="471"/>
      <c r="AH68" s="471"/>
      <c r="AI68" s="471"/>
      <c r="AJ68" s="471"/>
      <c r="AK68" s="471"/>
      <c r="AL68" s="471"/>
      <c r="AM68" s="471"/>
      <c r="AN68" s="471"/>
      <c r="AO68" s="472">
        <f t="shared" ref="AO68:AO69" si="53">BF68+BX68+CQ68</f>
        <v>14058</v>
      </c>
      <c r="AP68" s="472"/>
      <c r="AQ68" s="472"/>
      <c r="AR68" s="472"/>
      <c r="AS68" s="472"/>
      <c r="AT68" s="472"/>
      <c r="AU68" s="472"/>
      <c r="AV68" s="472"/>
      <c r="AW68" s="472"/>
      <c r="AX68" s="472"/>
      <c r="AY68" s="472"/>
      <c r="AZ68" s="472"/>
      <c r="BA68" s="472"/>
      <c r="BB68" s="472"/>
      <c r="BC68" s="472"/>
      <c r="BD68" s="472"/>
      <c r="BE68" s="472"/>
      <c r="BF68" s="472">
        <v>6248</v>
      </c>
      <c r="BG68" s="472"/>
      <c r="BH68" s="472"/>
      <c r="BI68" s="472"/>
      <c r="BJ68" s="472"/>
      <c r="BK68" s="472"/>
      <c r="BL68" s="472"/>
      <c r="BM68" s="472"/>
      <c r="BN68" s="472"/>
      <c r="BO68" s="472"/>
      <c r="BP68" s="472"/>
      <c r="BQ68" s="472"/>
      <c r="BR68" s="472"/>
      <c r="BS68" s="472"/>
      <c r="BT68" s="472"/>
      <c r="BU68" s="472"/>
      <c r="BV68" s="472"/>
      <c r="BW68" s="472"/>
      <c r="BX68" s="472">
        <f t="shared" ref="BX68:BX69" si="54">(BF68+CQ68)*0.8</f>
        <v>6248</v>
      </c>
      <c r="BY68" s="472"/>
      <c r="BZ68" s="472"/>
      <c r="CA68" s="472"/>
      <c r="CB68" s="472"/>
      <c r="CC68" s="472"/>
      <c r="CD68" s="472"/>
      <c r="CE68" s="472"/>
      <c r="CF68" s="472"/>
      <c r="CG68" s="472"/>
      <c r="CH68" s="472"/>
      <c r="CI68" s="472"/>
      <c r="CJ68" s="472"/>
      <c r="CK68" s="472"/>
      <c r="CL68" s="472"/>
      <c r="CM68" s="472"/>
      <c r="CN68" s="472"/>
      <c r="CO68" s="472"/>
      <c r="CP68" s="472"/>
      <c r="CQ68" s="472">
        <f t="shared" ref="CQ68:CQ69" si="55">BF68*DI68/100</f>
        <v>1562</v>
      </c>
      <c r="CR68" s="472"/>
      <c r="CS68" s="472"/>
      <c r="CT68" s="472"/>
      <c r="CU68" s="472"/>
      <c r="CV68" s="472"/>
      <c r="CW68" s="472"/>
      <c r="CX68" s="472"/>
      <c r="CY68" s="472"/>
      <c r="CZ68" s="472"/>
      <c r="DA68" s="472"/>
      <c r="DB68" s="472"/>
      <c r="DC68" s="472"/>
      <c r="DD68" s="472"/>
      <c r="DE68" s="472"/>
      <c r="DF68" s="472"/>
      <c r="DG68" s="472"/>
      <c r="DH68" s="472"/>
      <c r="DI68" s="472">
        <v>25</v>
      </c>
      <c r="DJ68" s="472"/>
      <c r="DK68" s="472"/>
      <c r="DL68" s="472"/>
      <c r="DM68" s="472"/>
      <c r="DN68" s="472"/>
      <c r="DO68" s="472"/>
      <c r="DP68" s="472"/>
      <c r="DQ68" s="472"/>
      <c r="DR68" s="472"/>
      <c r="DS68" s="472"/>
      <c r="DT68" s="472"/>
      <c r="DU68" s="472"/>
      <c r="DV68" s="472"/>
      <c r="DW68" s="472"/>
      <c r="DX68" s="472"/>
      <c r="DY68" s="472">
        <f t="shared" ref="DY68:DY69" si="56">(BF68+CQ68)*0.5</f>
        <v>3905</v>
      </c>
      <c r="DZ68" s="472"/>
      <c r="EA68" s="472"/>
      <c r="EB68" s="472"/>
      <c r="EC68" s="472"/>
      <c r="ED68" s="472"/>
      <c r="EE68" s="472"/>
      <c r="EF68" s="472"/>
      <c r="EG68" s="472"/>
      <c r="EH68" s="472"/>
      <c r="EI68" s="472"/>
      <c r="EJ68" s="472"/>
      <c r="EK68" s="472"/>
      <c r="EL68" s="472"/>
      <c r="EM68" s="472"/>
      <c r="EN68" s="472"/>
      <c r="EO68" s="472">
        <f t="shared" ref="EO68:EO69" si="57">(Y68*(AO68+DY68))*12</f>
        <v>215556</v>
      </c>
      <c r="EP68" s="472"/>
      <c r="EQ68" s="472"/>
      <c r="ER68" s="472"/>
      <c r="ES68" s="472"/>
      <c r="ET68" s="472"/>
      <c r="EU68" s="472"/>
      <c r="EV68" s="472"/>
      <c r="EW68" s="472"/>
      <c r="EX68" s="472"/>
      <c r="EY68" s="472"/>
      <c r="EZ68" s="472"/>
      <c r="FA68" s="472"/>
      <c r="FB68" s="472"/>
      <c r="FC68" s="472"/>
      <c r="FD68" s="472"/>
      <c r="FE68" s="472"/>
    </row>
    <row r="69" spans="1:161" s="113" customFormat="1" x14ac:dyDescent="0.3">
      <c r="A69" s="467" t="s">
        <v>429</v>
      </c>
      <c r="B69" s="467"/>
      <c r="C69" s="467"/>
      <c r="D69" s="467"/>
      <c r="E69" s="467"/>
      <c r="F69" s="467"/>
      <c r="G69" s="492" t="s">
        <v>629</v>
      </c>
      <c r="H69" s="492"/>
      <c r="I69" s="492"/>
      <c r="J69" s="492"/>
      <c r="K69" s="492"/>
      <c r="L69" s="492"/>
      <c r="M69" s="492"/>
      <c r="N69" s="492"/>
      <c r="O69" s="492"/>
      <c r="P69" s="492"/>
      <c r="Q69" s="492"/>
      <c r="R69" s="492"/>
      <c r="S69" s="492"/>
      <c r="T69" s="492"/>
      <c r="U69" s="492"/>
      <c r="V69" s="492"/>
      <c r="W69" s="492"/>
      <c r="X69" s="492"/>
      <c r="Y69" s="471">
        <v>1</v>
      </c>
      <c r="Z69" s="471"/>
      <c r="AA69" s="471"/>
      <c r="AB69" s="471"/>
      <c r="AC69" s="471"/>
      <c r="AD69" s="471"/>
      <c r="AE69" s="471"/>
      <c r="AF69" s="471"/>
      <c r="AG69" s="471"/>
      <c r="AH69" s="471"/>
      <c r="AI69" s="471"/>
      <c r="AJ69" s="471"/>
      <c r="AK69" s="471"/>
      <c r="AL69" s="471"/>
      <c r="AM69" s="471"/>
      <c r="AN69" s="471"/>
      <c r="AO69" s="472">
        <f t="shared" si="53"/>
        <v>14001.75</v>
      </c>
      <c r="AP69" s="472"/>
      <c r="AQ69" s="472"/>
      <c r="AR69" s="472"/>
      <c r="AS69" s="472"/>
      <c r="AT69" s="472"/>
      <c r="AU69" s="472"/>
      <c r="AV69" s="472"/>
      <c r="AW69" s="472"/>
      <c r="AX69" s="472"/>
      <c r="AY69" s="472"/>
      <c r="AZ69" s="472"/>
      <c r="BA69" s="472"/>
      <c r="BB69" s="472"/>
      <c r="BC69" s="472"/>
      <c r="BD69" s="472"/>
      <c r="BE69" s="472"/>
      <c r="BF69" s="472">
        <v>6125</v>
      </c>
      <c r="BG69" s="472"/>
      <c r="BH69" s="472"/>
      <c r="BI69" s="472"/>
      <c r="BJ69" s="472"/>
      <c r="BK69" s="472"/>
      <c r="BL69" s="472"/>
      <c r="BM69" s="472"/>
      <c r="BN69" s="472"/>
      <c r="BO69" s="472"/>
      <c r="BP69" s="472"/>
      <c r="BQ69" s="472"/>
      <c r="BR69" s="472"/>
      <c r="BS69" s="472"/>
      <c r="BT69" s="472"/>
      <c r="BU69" s="472"/>
      <c r="BV69" s="472"/>
      <c r="BW69" s="472"/>
      <c r="BX69" s="472">
        <f t="shared" si="54"/>
        <v>6223</v>
      </c>
      <c r="BY69" s="472"/>
      <c r="BZ69" s="472"/>
      <c r="CA69" s="472"/>
      <c r="CB69" s="472"/>
      <c r="CC69" s="472"/>
      <c r="CD69" s="472"/>
      <c r="CE69" s="472"/>
      <c r="CF69" s="472"/>
      <c r="CG69" s="472"/>
      <c r="CH69" s="472"/>
      <c r="CI69" s="472"/>
      <c r="CJ69" s="472"/>
      <c r="CK69" s="472"/>
      <c r="CL69" s="472"/>
      <c r="CM69" s="472"/>
      <c r="CN69" s="472"/>
      <c r="CO69" s="472"/>
      <c r="CP69" s="472"/>
      <c r="CQ69" s="472">
        <f t="shared" si="55"/>
        <v>1653.75</v>
      </c>
      <c r="CR69" s="472"/>
      <c r="CS69" s="472"/>
      <c r="CT69" s="472"/>
      <c r="CU69" s="472"/>
      <c r="CV69" s="472"/>
      <c r="CW69" s="472"/>
      <c r="CX69" s="472"/>
      <c r="CY69" s="472"/>
      <c r="CZ69" s="472"/>
      <c r="DA69" s="472"/>
      <c r="DB69" s="472"/>
      <c r="DC69" s="472"/>
      <c r="DD69" s="472"/>
      <c r="DE69" s="472"/>
      <c r="DF69" s="472"/>
      <c r="DG69" s="472"/>
      <c r="DH69" s="472"/>
      <c r="DI69" s="472">
        <v>27</v>
      </c>
      <c r="DJ69" s="472"/>
      <c r="DK69" s="472"/>
      <c r="DL69" s="472"/>
      <c r="DM69" s="472"/>
      <c r="DN69" s="472"/>
      <c r="DO69" s="472"/>
      <c r="DP69" s="472"/>
      <c r="DQ69" s="472"/>
      <c r="DR69" s="472"/>
      <c r="DS69" s="472"/>
      <c r="DT69" s="472"/>
      <c r="DU69" s="472"/>
      <c r="DV69" s="472"/>
      <c r="DW69" s="472"/>
      <c r="DX69" s="472"/>
      <c r="DY69" s="472">
        <f t="shared" si="56"/>
        <v>3889.375</v>
      </c>
      <c r="DZ69" s="472"/>
      <c r="EA69" s="472"/>
      <c r="EB69" s="472"/>
      <c r="EC69" s="472"/>
      <c r="ED69" s="472"/>
      <c r="EE69" s="472"/>
      <c r="EF69" s="472"/>
      <c r="EG69" s="472"/>
      <c r="EH69" s="472"/>
      <c r="EI69" s="472"/>
      <c r="EJ69" s="472"/>
      <c r="EK69" s="472"/>
      <c r="EL69" s="472"/>
      <c r="EM69" s="472"/>
      <c r="EN69" s="472"/>
      <c r="EO69" s="472">
        <f t="shared" si="57"/>
        <v>214693.5</v>
      </c>
      <c r="EP69" s="472"/>
      <c r="EQ69" s="472"/>
      <c r="ER69" s="472"/>
      <c r="ES69" s="472"/>
      <c r="ET69" s="472"/>
      <c r="EU69" s="472"/>
      <c r="EV69" s="472"/>
      <c r="EW69" s="472"/>
      <c r="EX69" s="472"/>
      <c r="EY69" s="472"/>
      <c r="EZ69" s="472"/>
      <c r="FA69" s="472"/>
      <c r="FB69" s="472"/>
      <c r="FC69" s="472"/>
      <c r="FD69" s="472"/>
      <c r="FE69" s="472"/>
    </row>
    <row r="70" spans="1:161" s="113" customFormat="1" ht="13.2" customHeight="1" x14ac:dyDescent="0.3">
      <c r="A70" s="467" t="s">
        <v>429</v>
      </c>
      <c r="B70" s="467"/>
      <c r="C70" s="467"/>
      <c r="D70" s="467"/>
      <c r="E70" s="467"/>
      <c r="F70" s="467"/>
      <c r="G70" s="492" t="s">
        <v>630</v>
      </c>
      <c r="H70" s="492"/>
      <c r="I70" s="492"/>
      <c r="J70" s="492"/>
      <c r="K70" s="492"/>
      <c r="L70" s="492"/>
      <c r="M70" s="492"/>
      <c r="N70" s="492"/>
      <c r="O70" s="492"/>
      <c r="P70" s="492"/>
      <c r="Q70" s="492"/>
      <c r="R70" s="492"/>
      <c r="S70" s="492"/>
      <c r="T70" s="492"/>
      <c r="U70" s="492"/>
      <c r="V70" s="492"/>
      <c r="W70" s="492"/>
      <c r="X70" s="492"/>
      <c r="Y70" s="471">
        <v>1</v>
      </c>
      <c r="Z70" s="471"/>
      <c r="AA70" s="471"/>
      <c r="AB70" s="471"/>
      <c r="AC70" s="471"/>
      <c r="AD70" s="471"/>
      <c r="AE70" s="471"/>
      <c r="AF70" s="471"/>
      <c r="AG70" s="471"/>
      <c r="AH70" s="471"/>
      <c r="AI70" s="471"/>
      <c r="AJ70" s="471"/>
      <c r="AK70" s="471"/>
      <c r="AL70" s="471"/>
      <c r="AM70" s="471"/>
      <c r="AN70" s="471"/>
      <c r="AO70" s="472">
        <f t="shared" si="39"/>
        <v>14311.512000000001</v>
      </c>
      <c r="AP70" s="472"/>
      <c r="AQ70" s="472"/>
      <c r="AR70" s="472"/>
      <c r="AS70" s="472"/>
      <c r="AT70" s="472"/>
      <c r="AU70" s="472"/>
      <c r="AV70" s="472"/>
      <c r="AW70" s="472"/>
      <c r="AX70" s="472"/>
      <c r="AY70" s="472"/>
      <c r="AZ70" s="472"/>
      <c r="BA70" s="472"/>
      <c r="BB70" s="472"/>
      <c r="BC70" s="472"/>
      <c r="BD70" s="472"/>
      <c r="BE70" s="472"/>
      <c r="BF70" s="472">
        <v>6738</v>
      </c>
      <c r="BG70" s="472"/>
      <c r="BH70" s="472"/>
      <c r="BI70" s="472"/>
      <c r="BJ70" s="472"/>
      <c r="BK70" s="472"/>
      <c r="BL70" s="472"/>
      <c r="BM70" s="472"/>
      <c r="BN70" s="472"/>
      <c r="BO70" s="472"/>
      <c r="BP70" s="472"/>
      <c r="BQ70" s="472"/>
      <c r="BR70" s="472"/>
      <c r="BS70" s="472"/>
      <c r="BT70" s="472"/>
      <c r="BU70" s="472"/>
      <c r="BV70" s="472"/>
      <c r="BW70" s="472"/>
      <c r="BX70" s="472">
        <f t="shared" si="40"/>
        <v>6360.6720000000005</v>
      </c>
      <c r="BY70" s="472"/>
      <c r="BZ70" s="472"/>
      <c r="CA70" s="472"/>
      <c r="CB70" s="472"/>
      <c r="CC70" s="472"/>
      <c r="CD70" s="472"/>
      <c r="CE70" s="472"/>
      <c r="CF70" s="472"/>
      <c r="CG70" s="472"/>
      <c r="CH70" s="472"/>
      <c r="CI70" s="472"/>
      <c r="CJ70" s="472"/>
      <c r="CK70" s="472"/>
      <c r="CL70" s="472"/>
      <c r="CM70" s="472"/>
      <c r="CN70" s="472"/>
      <c r="CO70" s="472"/>
      <c r="CP70" s="472"/>
      <c r="CQ70" s="472">
        <f t="shared" si="41"/>
        <v>1212.8399999999999</v>
      </c>
      <c r="CR70" s="472"/>
      <c r="CS70" s="472"/>
      <c r="CT70" s="472"/>
      <c r="CU70" s="472"/>
      <c r="CV70" s="472"/>
      <c r="CW70" s="472"/>
      <c r="CX70" s="472"/>
      <c r="CY70" s="472"/>
      <c r="CZ70" s="472"/>
      <c r="DA70" s="472"/>
      <c r="DB70" s="472"/>
      <c r="DC70" s="472"/>
      <c r="DD70" s="472"/>
      <c r="DE70" s="472"/>
      <c r="DF70" s="472"/>
      <c r="DG70" s="472"/>
      <c r="DH70" s="472"/>
      <c r="DI70" s="472">
        <v>18</v>
      </c>
      <c r="DJ70" s="472"/>
      <c r="DK70" s="472"/>
      <c r="DL70" s="472"/>
      <c r="DM70" s="472"/>
      <c r="DN70" s="472"/>
      <c r="DO70" s="472"/>
      <c r="DP70" s="472"/>
      <c r="DQ70" s="472"/>
      <c r="DR70" s="472"/>
      <c r="DS70" s="472"/>
      <c r="DT70" s="472"/>
      <c r="DU70" s="472"/>
      <c r="DV70" s="472"/>
      <c r="DW70" s="472"/>
      <c r="DX70" s="472"/>
      <c r="DY70" s="472">
        <f t="shared" si="42"/>
        <v>3975.42</v>
      </c>
      <c r="DZ70" s="472"/>
      <c r="EA70" s="472"/>
      <c r="EB70" s="472"/>
      <c r="EC70" s="472"/>
      <c r="ED70" s="472"/>
      <c r="EE70" s="472"/>
      <c r="EF70" s="472"/>
      <c r="EG70" s="472"/>
      <c r="EH70" s="472"/>
      <c r="EI70" s="472"/>
      <c r="EJ70" s="472"/>
      <c r="EK70" s="472"/>
      <c r="EL70" s="472"/>
      <c r="EM70" s="472"/>
      <c r="EN70" s="472"/>
      <c r="EO70" s="472">
        <f t="shared" si="43"/>
        <v>219443.18400000001</v>
      </c>
      <c r="EP70" s="472"/>
      <c r="EQ70" s="472"/>
      <c r="ER70" s="472"/>
      <c r="ES70" s="472"/>
      <c r="ET70" s="472"/>
      <c r="EU70" s="472"/>
      <c r="EV70" s="472"/>
      <c r="EW70" s="472"/>
      <c r="EX70" s="472"/>
      <c r="EY70" s="472"/>
      <c r="EZ70" s="472"/>
      <c r="FA70" s="472"/>
      <c r="FB70" s="472"/>
      <c r="FC70" s="472"/>
      <c r="FD70" s="472"/>
      <c r="FE70" s="472"/>
    </row>
    <row r="71" spans="1:161" s="113" customFormat="1" ht="13.2" customHeight="1" x14ac:dyDescent="0.3">
      <c r="A71" s="467" t="s">
        <v>430</v>
      </c>
      <c r="B71" s="467"/>
      <c r="C71" s="467"/>
      <c r="D71" s="467"/>
      <c r="E71" s="467"/>
      <c r="F71" s="467"/>
      <c r="G71" s="492" t="s">
        <v>629</v>
      </c>
      <c r="H71" s="492"/>
      <c r="I71" s="492"/>
      <c r="J71" s="492"/>
      <c r="K71" s="492"/>
      <c r="L71" s="492"/>
      <c r="M71" s="492"/>
      <c r="N71" s="492"/>
      <c r="O71" s="492"/>
      <c r="P71" s="492"/>
      <c r="Q71" s="492"/>
      <c r="R71" s="492"/>
      <c r="S71" s="492"/>
      <c r="T71" s="492"/>
      <c r="U71" s="492"/>
      <c r="V71" s="492"/>
      <c r="W71" s="492"/>
      <c r="X71" s="492"/>
      <c r="Y71" s="471">
        <v>1</v>
      </c>
      <c r="Z71" s="471"/>
      <c r="AA71" s="471"/>
      <c r="AB71" s="471"/>
      <c r="AC71" s="471"/>
      <c r="AD71" s="471"/>
      <c r="AE71" s="471"/>
      <c r="AF71" s="471"/>
      <c r="AG71" s="471"/>
      <c r="AH71" s="471"/>
      <c r="AI71" s="471"/>
      <c r="AJ71" s="471"/>
      <c r="AK71" s="471"/>
      <c r="AL71" s="471"/>
      <c r="AM71" s="471"/>
      <c r="AN71" s="471"/>
      <c r="AO71" s="472">
        <f t="shared" si="39"/>
        <v>13009.5</v>
      </c>
      <c r="AP71" s="472"/>
      <c r="AQ71" s="472"/>
      <c r="AR71" s="472"/>
      <c r="AS71" s="472"/>
      <c r="AT71" s="472"/>
      <c r="AU71" s="472"/>
      <c r="AV71" s="472"/>
      <c r="AW71" s="472"/>
      <c r="AX71" s="472"/>
      <c r="AY71" s="472"/>
      <c r="AZ71" s="472"/>
      <c r="BA71" s="472"/>
      <c r="BB71" s="472"/>
      <c r="BC71" s="472"/>
      <c r="BD71" s="472"/>
      <c r="BE71" s="472"/>
      <c r="BF71" s="472">
        <v>6125</v>
      </c>
      <c r="BG71" s="472"/>
      <c r="BH71" s="472"/>
      <c r="BI71" s="472"/>
      <c r="BJ71" s="472"/>
      <c r="BK71" s="472"/>
      <c r="BL71" s="472"/>
      <c r="BM71" s="472"/>
      <c r="BN71" s="472"/>
      <c r="BO71" s="472"/>
      <c r="BP71" s="472"/>
      <c r="BQ71" s="472"/>
      <c r="BR71" s="472"/>
      <c r="BS71" s="472"/>
      <c r="BT71" s="472"/>
      <c r="BU71" s="472"/>
      <c r="BV71" s="472"/>
      <c r="BW71" s="472"/>
      <c r="BX71" s="472">
        <f t="shared" si="40"/>
        <v>5782</v>
      </c>
      <c r="BY71" s="472"/>
      <c r="BZ71" s="472"/>
      <c r="CA71" s="472"/>
      <c r="CB71" s="472"/>
      <c r="CC71" s="472"/>
      <c r="CD71" s="472"/>
      <c r="CE71" s="472"/>
      <c r="CF71" s="472"/>
      <c r="CG71" s="472"/>
      <c r="CH71" s="472"/>
      <c r="CI71" s="472"/>
      <c r="CJ71" s="472"/>
      <c r="CK71" s="472"/>
      <c r="CL71" s="472"/>
      <c r="CM71" s="472"/>
      <c r="CN71" s="472"/>
      <c r="CO71" s="472"/>
      <c r="CP71" s="472"/>
      <c r="CQ71" s="472">
        <f t="shared" si="41"/>
        <v>1102.5</v>
      </c>
      <c r="CR71" s="472"/>
      <c r="CS71" s="472"/>
      <c r="CT71" s="472"/>
      <c r="CU71" s="472"/>
      <c r="CV71" s="472"/>
      <c r="CW71" s="472"/>
      <c r="CX71" s="472"/>
      <c r="CY71" s="472"/>
      <c r="CZ71" s="472"/>
      <c r="DA71" s="472"/>
      <c r="DB71" s="472"/>
      <c r="DC71" s="472"/>
      <c r="DD71" s="472"/>
      <c r="DE71" s="472"/>
      <c r="DF71" s="472"/>
      <c r="DG71" s="472"/>
      <c r="DH71" s="472"/>
      <c r="DI71" s="472">
        <v>18</v>
      </c>
      <c r="DJ71" s="472"/>
      <c r="DK71" s="472"/>
      <c r="DL71" s="472"/>
      <c r="DM71" s="472"/>
      <c r="DN71" s="472"/>
      <c r="DO71" s="472"/>
      <c r="DP71" s="472"/>
      <c r="DQ71" s="472"/>
      <c r="DR71" s="472"/>
      <c r="DS71" s="472"/>
      <c r="DT71" s="472"/>
      <c r="DU71" s="472"/>
      <c r="DV71" s="472"/>
      <c r="DW71" s="472"/>
      <c r="DX71" s="472"/>
      <c r="DY71" s="472">
        <f t="shared" si="42"/>
        <v>3613.75</v>
      </c>
      <c r="DZ71" s="472"/>
      <c r="EA71" s="472"/>
      <c r="EB71" s="472"/>
      <c r="EC71" s="472"/>
      <c r="ED71" s="472"/>
      <c r="EE71" s="472"/>
      <c r="EF71" s="472"/>
      <c r="EG71" s="472"/>
      <c r="EH71" s="472"/>
      <c r="EI71" s="472"/>
      <c r="EJ71" s="472"/>
      <c r="EK71" s="472"/>
      <c r="EL71" s="472"/>
      <c r="EM71" s="472"/>
      <c r="EN71" s="472"/>
      <c r="EO71" s="472">
        <f t="shared" si="43"/>
        <v>199479</v>
      </c>
      <c r="EP71" s="472"/>
      <c r="EQ71" s="472"/>
      <c r="ER71" s="472"/>
      <c r="ES71" s="472"/>
      <c r="ET71" s="472"/>
      <c r="EU71" s="472"/>
      <c r="EV71" s="472"/>
      <c r="EW71" s="472"/>
      <c r="EX71" s="472"/>
      <c r="EY71" s="472"/>
      <c r="EZ71" s="472"/>
      <c r="FA71" s="472"/>
      <c r="FB71" s="472"/>
      <c r="FC71" s="472"/>
      <c r="FD71" s="472"/>
      <c r="FE71" s="472"/>
    </row>
    <row r="72" spans="1:161" s="113" customFormat="1" ht="13.2" customHeight="1" x14ac:dyDescent="0.3">
      <c r="A72" s="502" t="s">
        <v>431</v>
      </c>
      <c r="B72" s="503"/>
      <c r="C72" s="503"/>
      <c r="D72" s="503"/>
      <c r="E72" s="503"/>
      <c r="F72" s="504"/>
      <c r="G72" s="492" t="s">
        <v>629</v>
      </c>
      <c r="H72" s="492"/>
      <c r="I72" s="492"/>
      <c r="J72" s="492"/>
      <c r="K72" s="492"/>
      <c r="L72" s="492"/>
      <c r="M72" s="492"/>
      <c r="N72" s="492"/>
      <c r="O72" s="492"/>
      <c r="P72" s="492"/>
      <c r="Q72" s="492"/>
      <c r="R72" s="492"/>
      <c r="S72" s="492"/>
      <c r="T72" s="492"/>
      <c r="U72" s="492"/>
      <c r="V72" s="492"/>
      <c r="W72" s="492"/>
      <c r="X72" s="492"/>
      <c r="Y72" s="508">
        <v>1</v>
      </c>
      <c r="Z72" s="509"/>
      <c r="AA72" s="509"/>
      <c r="AB72" s="509"/>
      <c r="AC72" s="509"/>
      <c r="AD72" s="509"/>
      <c r="AE72" s="509"/>
      <c r="AF72" s="509"/>
      <c r="AG72" s="509"/>
      <c r="AH72" s="509"/>
      <c r="AI72" s="509"/>
      <c r="AJ72" s="509"/>
      <c r="AK72" s="509"/>
      <c r="AL72" s="509"/>
      <c r="AM72" s="509"/>
      <c r="AN72" s="510"/>
      <c r="AO72" s="472">
        <f t="shared" si="39"/>
        <v>14001.75</v>
      </c>
      <c r="AP72" s="472"/>
      <c r="AQ72" s="472"/>
      <c r="AR72" s="472"/>
      <c r="AS72" s="472"/>
      <c r="AT72" s="472"/>
      <c r="AU72" s="472"/>
      <c r="AV72" s="472"/>
      <c r="AW72" s="472"/>
      <c r="AX72" s="472"/>
      <c r="AY72" s="472"/>
      <c r="AZ72" s="472"/>
      <c r="BA72" s="472"/>
      <c r="BB72" s="472"/>
      <c r="BC72" s="472"/>
      <c r="BD72" s="472"/>
      <c r="BE72" s="472"/>
      <c r="BF72" s="472">
        <v>6125</v>
      </c>
      <c r="BG72" s="472"/>
      <c r="BH72" s="472"/>
      <c r="BI72" s="472"/>
      <c r="BJ72" s="472"/>
      <c r="BK72" s="472"/>
      <c r="BL72" s="472"/>
      <c r="BM72" s="472"/>
      <c r="BN72" s="472"/>
      <c r="BO72" s="472"/>
      <c r="BP72" s="472"/>
      <c r="BQ72" s="472"/>
      <c r="BR72" s="472"/>
      <c r="BS72" s="472"/>
      <c r="BT72" s="472"/>
      <c r="BU72" s="472"/>
      <c r="BV72" s="472"/>
      <c r="BW72" s="472"/>
      <c r="BX72" s="472">
        <f t="shared" si="40"/>
        <v>6223</v>
      </c>
      <c r="BY72" s="472"/>
      <c r="BZ72" s="472"/>
      <c r="CA72" s="472"/>
      <c r="CB72" s="472"/>
      <c r="CC72" s="472"/>
      <c r="CD72" s="472"/>
      <c r="CE72" s="472"/>
      <c r="CF72" s="472"/>
      <c r="CG72" s="472"/>
      <c r="CH72" s="472"/>
      <c r="CI72" s="472"/>
      <c r="CJ72" s="472"/>
      <c r="CK72" s="472"/>
      <c r="CL72" s="472"/>
      <c r="CM72" s="472"/>
      <c r="CN72" s="472"/>
      <c r="CO72" s="472"/>
      <c r="CP72" s="472"/>
      <c r="CQ72" s="472">
        <f t="shared" si="41"/>
        <v>1653.75</v>
      </c>
      <c r="CR72" s="472"/>
      <c r="CS72" s="472"/>
      <c r="CT72" s="472"/>
      <c r="CU72" s="472"/>
      <c r="CV72" s="472"/>
      <c r="CW72" s="472"/>
      <c r="CX72" s="472"/>
      <c r="CY72" s="472"/>
      <c r="CZ72" s="472"/>
      <c r="DA72" s="472"/>
      <c r="DB72" s="472"/>
      <c r="DC72" s="472"/>
      <c r="DD72" s="472"/>
      <c r="DE72" s="472"/>
      <c r="DF72" s="472"/>
      <c r="DG72" s="472"/>
      <c r="DH72" s="472"/>
      <c r="DI72" s="472">
        <v>27</v>
      </c>
      <c r="DJ72" s="472"/>
      <c r="DK72" s="472"/>
      <c r="DL72" s="472"/>
      <c r="DM72" s="472"/>
      <c r="DN72" s="472"/>
      <c r="DO72" s="472"/>
      <c r="DP72" s="472"/>
      <c r="DQ72" s="472"/>
      <c r="DR72" s="472"/>
      <c r="DS72" s="472"/>
      <c r="DT72" s="472"/>
      <c r="DU72" s="472"/>
      <c r="DV72" s="472"/>
      <c r="DW72" s="472"/>
      <c r="DX72" s="472"/>
      <c r="DY72" s="472">
        <f t="shared" si="42"/>
        <v>3889.375</v>
      </c>
      <c r="DZ72" s="472"/>
      <c r="EA72" s="472"/>
      <c r="EB72" s="472"/>
      <c r="EC72" s="472"/>
      <c r="ED72" s="472"/>
      <c r="EE72" s="472"/>
      <c r="EF72" s="472"/>
      <c r="EG72" s="472"/>
      <c r="EH72" s="472"/>
      <c r="EI72" s="472"/>
      <c r="EJ72" s="472"/>
      <c r="EK72" s="472"/>
      <c r="EL72" s="472"/>
      <c r="EM72" s="472"/>
      <c r="EN72" s="472"/>
      <c r="EO72" s="472">
        <f t="shared" si="43"/>
        <v>214693.5</v>
      </c>
      <c r="EP72" s="472"/>
      <c r="EQ72" s="472"/>
      <c r="ER72" s="472"/>
      <c r="ES72" s="472"/>
      <c r="ET72" s="472"/>
      <c r="EU72" s="472"/>
      <c r="EV72" s="472"/>
      <c r="EW72" s="472"/>
      <c r="EX72" s="472"/>
      <c r="EY72" s="472"/>
      <c r="EZ72" s="472"/>
      <c r="FA72" s="472"/>
      <c r="FB72" s="472"/>
      <c r="FC72" s="472"/>
      <c r="FD72" s="472"/>
      <c r="FE72" s="472"/>
    </row>
    <row r="73" spans="1:161" s="113" customFormat="1" ht="13.2" customHeight="1" x14ac:dyDescent="0.3">
      <c r="A73" s="467" t="s">
        <v>432</v>
      </c>
      <c r="B73" s="467"/>
      <c r="C73" s="467"/>
      <c r="D73" s="467"/>
      <c r="E73" s="467"/>
      <c r="F73" s="467"/>
      <c r="G73" s="492" t="s">
        <v>399</v>
      </c>
      <c r="H73" s="492"/>
      <c r="I73" s="492"/>
      <c r="J73" s="492"/>
      <c r="K73" s="492"/>
      <c r="L73" s="492"/>
      <c r="M73" s="492"/>
      <c r="N73" s="492"/>
      <c r="O73" s="492"/>
      <c r="P73" s="492"/>
      <c r="Q73" s="492"/>
      <c r="R73" s="492"/>
      <c r="S73" s="492"/>
      <c r="T73" s="492"/>
      <c r="U73" s="492"/>
      <c r="V73" s="492"/>
      <c r="W73" s="492"/>
      <c r="X73" s="492"/>
      <c r="Y73" s="471">
        <v>1</v>
      </c>
      <c r="Z73" s="471"/>
      <c r="AA73" s="471"/>
      <c r="AB73" s="471"/>
      <c r="AC73" s="471"/>
      <c r="AD73" s="471"/>
      <c r="AE73" s="471"/>
      <c r="AF73" s="471"/>
      <c r="AG73" s="471"/>
      <c r="AH73" s="471"/>
      <c r="AI73" s="471"/>
      <c r="AJ73" s="471"/>
      <c r="AK73" s="471"/>
      <c r="AL73" s="471"/>
      <c r="AM73" s="471"/>
      <c r="AN73" s="471"/>
      <c r="AO73" s="472">
        <f t="shared" si="39"/>
        <v>14099.076000000001</v>
      </c>
      <c r="AP73" s="472"/>
      <c r="AQ73" s="472"/>
      <c r="AR73" s="472"/>
      <c r="AS73" s="472"/>
      <c r="AT73" s="472"/>
      <c r="AU73" s="472"/>
      <c r="AV73" s="472"/>
      <c r="AW73" s="472"/>
      <c r="AX73" s="472"/>
      <c r="AY73" s="472"/>
      <c r="AZ73" s="472"/>
      <c r="BA73" s="472"/>
      <c r="BB73" s="472"/>
      <c r="BC73" s="472"/>
      <c r="BD73" s="472"/>
      <c r="BE73" s="472"/>
      <c r="BF73" s="472">
        <v>6527.35</v>
      </c>
      <c r="BG73" s="472"/>
      <c r="BH73" s="472"/>
      <c r="BI73" s="472"/>
      <c r="BJ73" s="472"/>
      <c r="BK73" s="472"/>
      <c r="BL73" s="472"/>
      <c r="BM73" s="472"/>
      <c r="BN73" s="472"/>
      <c r="BO73" s="472"/>
      <c r="BP73" s="472"/>
      <c r="BQ73" s="472"/>
      <c r="BR73" s="472"/>
      <c r="BS73" s="472"/>
      <c r="BT73" s="472"/>
      <c r="BU73" s="472"/>
      <c r="BV73" s="472"/>
      <c r="BW73" s="472"/>
      <c r="BX73" s="472">
        <f t="shared" si="40"/>
        <v>6266.2560000000012</v>
      </c>
      <c r="BY73" s="472"/>
      <c r="BZ73" s="472"/>
      <c r="CA73" s="472"/>
      <c r="CB73" s="472"/>
      <c r="CC73" s="472"/>
      <c r="CD73" s="472"/>
      <c r="CE73" s="472"/>
      <c r="CF73" s="472"/>
      <c r="CG73" s="472"/>
      <c r="CH73" s="472"/>
      <c r="CI73" s="472"/>
      <c r="CJ73" s="472"/>
      <c r="CK73" s="472"/>
      <c r="CL73" s="472"/>
      <c r="CM73" s="472"/>
      <c r="CN73" s="472"/>
      <c r="CO73" s="472"/>
      <c r="CP73" s="472"/>
      <c r="CQ73" s="472">
        <f t="shared" si="41"/>
        <v>1305.47</v>
      </c>
      <c r="CR73" s="472"/>
      <c r="CS73" s="472"/>
      <c r="CT73" s="472"/>
      <c r="CU73" s="472"/>
      <c r="CV73" s="472"/>
      <c r="CW73" s="472"/>
      <c r="CX73" s="472"/>
      <c r="CY73" s="472"/>
      <c r="CZ73" s="472"/>
      <c r="DA73" s="472"/>
      <c r="DB73" s="472"/>
      <c r="DC73" s="472"/>
      <c r="DD73" s="472"/>
      <c r="DE73" s="472"/>
      <c r="DF73" s="472"/>
      <c r="DG73" s="472"/>
      <c r="DH73" s="472"/>
      <c r="DI73" s="472">
        <v>20</v>
      </c>
      <c r="DJ73" s="472"/>
      <c r="DK73" s="472"/>
      <c r="DL73" s="472"/>
      <c r="DM73" s="472"/>
      <c r="DN73" s="472"/>
      <c r="DO73" s="472"/>
      <c r="DP73" s="472"/>
      <c r="DQ73" s="472"/>
      <c r="DR73" s="472"/>
      <c r="DS73" s="472"/>
      <c r="DT73" s="472"/>
      <c r="DU73" s="472"/>
      <c r="DV73" s="472"/>
      <c r="DW73" s="472"/>
      <c r="DX73" s="472"/>
      <c r="DY73" s="472">
        <f t="shared" si="42"/>
        <v>3916.4100000000003</v>
      </c>
      <c r="DZ73" s="472"/>
      <c r="EA73" s="472"/>
      <c r="EB73" s="472"/>
      <c r="EC73" s="472"/>
      <c r="ED73" s="472"/>
      <c r="EE73" s="472"/>
      <c r="EF73" s="472"/>
      <c r="EG73" s="472"/>
      <c r="EH73" s="472"/>
      <c r="EI73" s="472"/>
      <c r="EJ73" s="472"/>
      <c r="EK73" s="472"/>
      <c r="EL73" s="472"/>
      <c r="EM73" s="472"/>
      <c r="EN73" s="472"/>
      <c r="EO73" s="472">
        <f>(1*(AO73+DY73))*12</f>
        <v>216185.83199999999</v>
      </c>
      <c r="EP73" s="472"/>
      <c r="EQ73" s="472"/>
      <c r="ER73" s="472"/>
      <c r="ES73" s="472"/>
      <c r="ET73" s="472"/>
      <c r="EU73" s="472"/>
      <c r="EV73" s="472"/>
      <c r="EW73" s="472"/>
      <c r="EX73" s="472"/>
      <c r="EY73" s="472"/>
      <c r="EZ73" s="472"/>
      <c r="FA73" s="472"/>
      <c r="FB73" s="472"/>
      <c r="FC73" s="472"/>
      <c r="FD73" s="472"/>
      <c r="FE73" s="472"/>
    </row>
    <row r="74" spans="1:161" s="113" customFormat="1" x14ac:dyDescent="0.3">
      <c r="A74" s="467" t="s">
        <v>433</v>
      </c>
      <c r="B74" s="467"/>
      <c r="C74" s="467"/>
      <c r="D74" s="467"/>
      <c r="E74" s="467"/>
      <c r="F74" s="467"/>
      <c r="G74" s="492" t="s">
        <v>399</v>
      </c>
      <c r="H74" s="492"/>
      <c r="I74" s="492"/>
      <c r="J74" s="492"/>
      <c r="K74" s="492"/>
      <c r="L74" s="492"/>
      <c r="M74" s="492"/>
      <c r="N74" s="492"/>
      <c r="O74" s="492"/>
      <c r="P74" s="492"/>
      <c r="Q74" s="492"/>
      <c r="R74" s="492"/>
      <c r="S74" s="492"/>
      <c r="T74" s="492"/>
      <c r="U74" s="492"/>
      <c r="V74" s="492"/>
      <c r="W74" s="492"/>
      <c r="X74" s="492"/>
      <c r="Y74" s="471">
        <v>1</v>
      </c>
      <c r="Z74" s="471"/>
      <c r="AA74" s="471"/>
      <c r="AB74" s="471"/>
      <c r="AC74" s="471"/>
      <c r="AD74" s="471"/>
      <c r="AE74" s="471"/>
      <c r="AF74" s="471"/>
      <c r="AG74" s="471"/>
      <c r="AH74" s="471"/>
      <c r="AI74" s="471"/>
      <c r="AJ74" s="471"/>
      <c r="AK74" s="471"/>
      <c r="AL74" s="471"/>
      <c r="AM74" s="471"/>
      <c r="AN74" s="471"/>
      <c r="AO74" s="472">
        <f t="shared" si="39"/>
        <v>14082.561900000001</v>
      </c>
      <c r="AP74" s="472"/>
      <c r="AQ74" s="472"/>
      <c r="AR74" s="472"/>
      <c r="AS74" s="472"/>
      <c r="AT74" s="472"/>
      <c r="AU74" s="472"/>
      <c r="AV74" s="472"/>
      <c r="AW74" s="472"/>
      <c r="AX74" s="472"/>
      <c r="AY74" s="472"/>
      <c r="AZ74" s="472"/>
      <c r="BA74" s="472"/>
      <c r="BB74" s="472"/>
      <c r="BC74" s="472"/>
      <c r="BD74" s="472"/>
      <c r="BE74" s="472"/>
      <c r="BF74" s="472">
        <v>6803.17</v>
      </c>
      <c r="BG74" s="472"/>
      <c r="BH74" s="472"/>
      <c r="BI74" s="472"/>
      <c r="BJ74" s="472"/>
      <c r="BK74" s="472"/>
      <c r="BL74" s="472"/>
      <c r="BM74" s="472"/>
      <c r="BN74" s="472"/>
      <c r="BO74" s="472"/>
      <c r="BP74" s="472"/>
      <c r="BQ74" s="472"/>
      <c r="BR74" s="472"/>
      <c r="BS74" s="472"/>
      <c r="BT74" s="472"/>
      <c r="BU74" s="472"/>
      <c r="BV74" s="472"/>
      <c r="BW74" s="472"/>
      <c r="BX74" s="472">
        <f t="shared" si="40"/>
        <v>6258.916400000001</v>
      </c>
      <c r="BY74" s="472"/>
      <c r="BZ74" s="472"/>
      <c r="CA74" s="472"/>
      <c r="CB74" s="472"/>
      <c r="CC74" s="472"/>
      <c r="CD74" s="472"/>
      <c r="CE74" s="472"/>
      <c r="CF74" s="472"/>
      <c r="CG74" s="472"/>
      <c r="CH74" s="472"/>
      <c r="CI74" s="472"/>
      <c r="CJ74" s="472"/>
      <c r="CK74" s="472"/>
      <c r="CL74" s="472"/>
      <c r="CM74" s="472"/>
      <c r="CN74" s="472"/>
      <c r="CO74" s="472"/>
      <c r="CP74" s="472"/>
      <c r="CQ74" s="472">
        <f t="shared" si="41"/>
        <v>1020.4755</v>
      </c>
      <c r="CR74" s="472"/>
      <c r="CS74" s="472"/>
      <c r="CT74" s="472"/>
      <c r="CU74" s="472"/>
      <c r="CV74" s="472"/>
      <c r="CW74" s="472"/>
      <c r="CX74" s="472"/>
      <c r="CY74" s="472"/>
      <c r="CZ74" s="472"/>
      <c r="DA74" s="472"/>
      <c r="DB74" s="472"/>
      <c r="DC74" s="472"/>
      <c r="DD74" s="472"/>
      <c r="DE74" s="472"/>
      <c r="DF74" s="472"/>
      <c r="DG74" s="472"/>
      <c r="DH74" s="472"/>
      <c r="DI74" s="472">
        <v>15</v>
      </c>
      <c r="DJ74" s="472"/>
      <c r="DK74" s="472"/>
      <c r="DL74" s="472"/>
      <c r="DM74" s="472"/>
      <c r="DN74" s="472"/>
      <c r="DO74" s="472"/>
      <c r="DP74" s="472"/>
      <c r="DQ74" s="472"/>
      <c r="DR74" s="472"/>
      <c r="DS74" s="472"/>
      <c r="DT74" s="472"/>
      <c r="DU74" s="472"/>
      <c r="DV74" s="472"/>
      <c r="DW74" s="472"/>
      <c r="DX74" s="472"/>
      <c r="DY74" s="472">
        <f t="shared" si="42"/>
        <v>3911.8227500000003</v>
      </c>
      <c r="DZ74" s="472"/>
      <c r="EA74" s="472"/>
      <c r="EB74" s="472"/>
      <c r="EC74" s="472"/>
      <c r="ED74" s="472"/>
      <c r="EE74" s="472"/>
      <c r="EF74" s="472"/>
      <c r="EG74" s="472"/>
      <c r="EH74" s="472"/>
      <c r="EI74" s="472"/>
      <c r="EJ74" s="472"/>
      <c r="EK74" s="472"/>
      <c r="EL74" s="472"/>
      <c r="EM74" s="472"/>
      <c r="EN74" s="472"/>
      <c r="EO74" s="472">
        <f t="shared" si="43"/>
        <v>215932.6158</v>
      </c>
      <c r="EP74" s="472"/>
      <c r="EQ74" s="472"/>
      <c r="ER74" s="472"/>
      <c r="ES74" s="472"/>
      <c r="ET74" s="472"/>
      <c r="EU74" s="472"/>
      <c r="EV74" s="472"/>
      <c r="EW74" s="472"/>
      <c r="EX74" s="472"/>
      <c r="EY74" s="472"/>
      <c r="EZ74" s="472"/>
      <c r="FA74" s="472"/>
      <c r="FB74" s="472"/>
      <c r="FC74" s="472"/>
      <c r="FD74" s="472"/>
      <c r="FE74" s="472"/>
    </row>
    <row r="75" spans="1:161" s="113" customFormat="1" x14ac:dyDescent="0.3">
      <c r="A75" s="467" t="s">
        <v>434</v>
      </c>
      <c r="B75" s="467"/>
      <c r="C75" s="467"/>
      <c r="D75" s="467"/>
      <c r="E75" s="467"/>
      <c r="F75" s="467"/>
      <c r="G75" s="492" t="s">
        <v>399</v>
      </c>
      <c r="H75" s="492"/>
      <c r="I75" s="492"/>
      <c r="J75" s="492"/>
      <c r="K75" s="492"/>
      <c r="L75" s="492"/>
      <c r="M75" s="492"/>
      <c r="N75" s="492"/>
      <c r="O75" s="492"/>
      <c r="P75" s="492"/>
      <c r="Q75" s="492"/>
      <c r="R75" s="492"/>
      <c r="S75" s="492"/>
      <c r="T75" s="492"/>
      <c r="U75" s="492"/>
      <c r="V75" s="492"/>
      <c r="W75" s="492"/>
      <c r="X75" s="492"/>
      <c r="Y75" s="471">
        <v>2</v>
      </c>
      <c r="Z75" s="471"/>
      <c r="AA75" s="471"/>
      <c r="AB75" s="471"/>
      <c r="AC75" s="471"/>
      <c r="AD75" s="471"/>
      <c r="AE75" s="471"/>
      <c r="AF75" s="471"/>
      <c r="AG75" s="471"/>
      <c r="AH75" s="471"/>
      <c r="AI75" s="471"/>
      <c r="AJ75" s="471"/>
      <c r="AK75" s="471"/>
      <c r="AL75" s="471"/>
      <c r="AM75" s="471"/>
      <c r="AN75" s="471"/>
      <c r="AO75" s="472">
        <f t="shared" si="39"/>
        <v>14727.834000000001</v>
      </c>
      <c r="AP75" s="472"/>
      <c r="AQ75" s="472"/>
      <c r="AR75" s="472"/>
      <c r="AS75" s="472"/>
      <c r="AT75" s="472"/>
      <c r="AU75" s="472"/>
      <c r="AV75" s="472"/>
      <c r="AW75" s="472"/>
      <c r="AX75" s="472"/>
      <c r="AY75" s="472"/>
      <c r="AZ75" s="472"/>
      <c r="BA75" s="472"/>
      <c r="BB75" s="472"/>
      <c r="BC75" s="472"/>
      <c r="BD75" s="472"/>
      <c r="BE75" s="472"/>
      <c r="BF75" s="472">
        <v>7438.3</v>
      </c>
      <c r="BG75" s="472"/>
      <c r="BH75" s="472"/>
      <c r="BI75" s="472"/>
      <c r="BJ75" s="472"/>
      <c r="BK75" s="472"/>
      <c r="BL75" s="472"/>
      <c r="BM75" s="472"/>
      <c r="BN75" s="472"/>
      <c r="BO75" s="472"/>
      <c r="BP75" s="472"/>
      <c r="BQ75" s="472"/>
      <c r="BR75" s="472"/>
      <c r="BS75" s="472"/>
      <c r="BT75" s="472"/>
      <c r="BU75" s="472"/>
      <c r="BV75" s="472"/>
      <c r="BW75" s="472"/>
      <c r="BX75" s="472">
        <f t="shared" si="40"/>
        <v>6545.7040000000006</v>
      </c>
      <c r="BY75" s="472"/>
      <c r="BZ75" s="472"/>
      <c r="CA75" s="472"/>
      <c r="CB75" s="472"/>
      <c r="CC75" s="472"/>
      <c r="CD75" s="472"/>
      <c r="CE75" s="472"/>
      <c r="CF75" s="472"/>
      <c r="CG75" s="472"/>
      <c r="CH75" s="472"/>
      <c r="CI75" s="472"/>
      <c r="CJ75" s="472"/>
      <c r="CK75" s="472"/>
      <c r="CL75" s="472"/>
      <c r="CM75" s="472"/>
      <c r="CN75" s="472"/>
      <c r="CO75" s="472"/>
      <c r="CP75" s="472"/>
      <c r="CQ75" s="472">
        <f t="shared" si="41"/>
        <v>743.83</v>
      </c>
      <c r="CR75" s="472"/>
      <c r="CS75" s="472"/>
      <c r="CT75" s="472"/>
      <c r="CU75" s="472"/>
      <c r="CV75" s="472"/>
      <c r="CW75" s="472"/>
      <c r="CX75" s="472"/>
      <c r="CY75" s="472"/>
      <c r="CZ75" s="472"/>
      <c r="DA75" s="472"/>
      <c r="DB75" s="472"/>
      <c r="DC75" s="472"/>
      <c r="DD75" s="472"/>
      <c r="DE75" s="472"/>
      <c r="DF75" s="472"/>
      <c r="DG75" s="472"/>
      <c r="DH75" s="472"/>
      <c r="DI75" s="472">
        <v>10</v>
      </c>
      <c r="DJ75" s="472"/>
      <c r="DK75" s="472"/>
      <c r="DL75" s="472"/>
      <c r="DM75" s="472"/>
      <c r="DN75" s="472"/>
      <c r="DO75" s="472"/>
      <c r="DP75" s="472"/>
      <c r="DQ75" s="472"/>
      <c r="DR75" s="472"/>
      <c r="DS75" s="472"/>
      <c r="DT75" s="472"/>
      <c r="DU75" s="472"/>
      <c r="DV75" s="472"/>
      <c r="DW75" s="472"/>
      <c r="DX75" s="472"/>
      <c r="DY75" s="472">
        <f t="shared" si="42"/>
        <v>4091.0650000000001</v>
      </c>
      <c r="DZ75" s="472"/>
      <c r="EA75" s="472"/>
      <c r="EB75" s="472"/>
      <c r="EC75" s="472"/>
      <c r="ED75" s="472"/>
      <c r="EE75" s="472"/>
      <c r="EF75" s="472"/>
      <c r="EG75" s="472"/>
      <c r="EH75" s="472"/>
      <c r="EI75" s="472"/>
      <c r="EJ75" s="472"/>
      <c r="EK75" s="472"/>
      <c r="EL75" s="472"/>
      <c r="EM75" s="472"/>
      <c r="EN75" s="472"/>
      <c r="EO75" s="472">
        <f t="shared" si="43"/>
        <v>451653.576</v>
      </c>
      <c r="EP75" s="472"/>
      <c r="EQ75" s="472"/>
      <c r="ER75" s="472"/>
      <c r="ES75" s="472"/>
      <c r="ET75" s="472"/>
      <c r="EU75" s="472"/>
      <c r="EV75" s="472"/>
      <c r="EW75" s="472"/>
      <c r="EX75" s="472"/>
      <c r="EY75" s="472"/>
      <c r="EZ75" s="472"/>
      <c r="FA75" s="472"/>
      <c r="FB75" s="472"/>
      <c r="FC75" s="472"/>
      <c r="FD75" s="472"/>
      <c r="FE75" s="472"/>
    </row>
    <row r="76" spans="1:161" s="113" customFormat="1" ht="12.75" customHeight="1" x14ac:dyDescent="0.3">
      <c r="A76" s="467" t="s">
        <v>435</v>
      </c>
      <c r="B76" s="467"/>
      <c r="C76" s="467"/>
      <c r="D76" s="467"/>
      <c r="E76" s="467"/>
      <c r="F76" s="467"/>
      <c r="G76" s="492" t="s">
        <v>401</v>
      </c>
      <c r="H76" s="492"/>
      <c r="I76" s="492"/>
      <c r="J76" s="492"/>
      <c r="K76" s="492"/>
      <c r="L76" s="492"/>
      <c r="M76" s="492"/>
      <c r="N76" s="492"/>
      <c r="O76" s="492"/>
      <c r="P76" s="492"/>
      <c r="Q76" s="492"/>
      <c r="R76" s="492"/>
      <c r="S76" s="492"/>
      <c r="T76" s="492"/>
      <c r="U76" s="492"/>
      <c r="V76" s="492"/>
      <c r="W76" s="492"/>
      <c r="X76" s="492"/>
      <c r="Y76" s="471">
        <v>0.5</v>
      </c>
      <c r="Z76" s="471"/>
      <c r="AA76" s="471"/>
      <c r="AB76" s="471"/>
      <c r="AC76" s="471"/>
      <c r="AD76" s="471"/>
      <c r="AE76" s="471"/>
      <c r="AF76" s="471"/>
      <c r="AG76" s="471"/>
      <c r="AH76" s="471"/>
      <c r="AI76" s="471"/>
      <c r="AJ76" s="471"/>
      <c r="AK76" s="471"/>
      <c r="AL76" s="471"/>
      <c r="AM76" s="471"/>
      <c r="AN76" s="471"/>
      <c r="AO76" s="472">
        <f t="shared" si="39"/>
        <v>14583.240000000002</v>
      </c>
      <c r="AP76" s="472"/>
      <c r="AQ76" s="472"/>
      <c r="AR76" s="472"/>
      <c r="AS76" s="472"/>
      <c r="AT76" s="472"/>
      <c r="AU76" s="472"/>
      <c r="AV76" s="472"/>
      <c r="AW76" s="472"/>
      <c r="AX76" s="472"/>
      <c r="AY76" s="472"/>
      <c r="AZ76" s="472"/>
      <c r="BA76" s="472"/>
      <c r="BB76" s="472"/>
      <c r="BC76" s="472"/>
      <c r="BD76" s="472"/>
      <c r="BE76" s="472"/>
      <c r="BF76" s="472">
        <v>3858</v>
      </c>
      <c r="BG76" s="472"/>
      <c r="BH76" s="472"/>
      <c r="BI76" s="472"/>
      <c r="BJ76" s="472"/>
      <c r="BK76" s="472"/>
      <c r="BL76" s="472"/>
      <c r="BM76" s="472"/>
      <c r="BN76" s="472"/>
      <c r="BO76" s="472"/>
      <c r="BP76" s="472"/>
      <c r="BQ76" s="472"/>
      <c r="BR76" s="472"/>
      <c r="BS76" s="472"/>
      <c r="BT76" s="472"/>
      <c r="BU76" s="472"/>
      <c r="BV76" s="472"/>
      <c r="BW76" s="472"/>
      <c r="BX76" s="472">
        <f t="shared" si="40"/>
        <v>6481.4400000000005</v>
      </c>
      <c r="BY76" s="472"/>
      <c r="BZ76" s="472"/>
      <c r="CA76" s="472"/>
      <c r="CB76" s="472"/>
      <c r="CC76" s="472"/>
      <c r="CD76" s="472"/>
      <c r="CE76" s="472"/>
      <c r="CF76" s="472"/>
      <c r="CG76" s="472"/>
      <c r="CH76" s="472"/>
      <c r="CI76" s="472"/>
      <c r="CJ76" s="472"/>
      <c r="CK76" s="472"/>
      <c r="CL76" s="472"/>
      <c r="CM76" s="472"/>
      <c r="CN76" s="472"/>
      <c r="CO76" s="472"/>
      <c r="CP76" s="472"/>
      <c r="CQ76" s="472">
        <f t="shared" si="41"/>
        <v>4243.8</v>
      </c>
      <c r="CR76" s="472"/>
      <c r="CS76" s="472"/>
      <c r="CT76" s="472"/>
      <c r="CU76" s="472"/>
      <c r="CV76" s="472"/>
      <c r="CW76" s="472"/>
      <c r="CX76" s="472"/>
      <c r="CY76" s="472"/>
      <c r="CZ76" s="472"/>
      <c r="DA76" s="472"/>
      <c r="DB76" s="472"/>
      <c r="DC76" s="472"/>
      <c r="DD76" s="472"/>
      <c r="DE76" s="472"/>
      <c r="DF76" s="472"/>
      <c r="DG76" s="472"/>
      <c r="DH76" s="472"/>
      <c r="DI76" s="472">
        <v>110</v>
      </c>
      <c r="DJ76" s="472"/>
      <c r="DK76" s="472"/>
      <c r="DL76" s="472"/>
      <c r="DM76" s="472"/>
      <c r="DN76" s="472"/>
      <c r="DO76" s="472"/>
      <c r="DP76" s="472"/>
      <c r="DQ76" s="472"/>
      <c r="DR76" s="472"/>
      <c r="DS76" s="472"/>
      <c r="DT76" s="472"/>
      <c r="DU76" s="472"/>
      <c r="DV76" s="472"/>
      <c r="DW76" s="472"/>
      <c r="DX76" s="472"/>
      <c r="DY76" s="472">
        <f t="shared" ref="DY76" si="58">(BF76+CQ76)*0.5</f>
        <v>4050.9</v>
      </c>
      <c r="DZ76" s="472"/>
      <c r="EA76" s="472"/>
      <c r="EB76" s="472"/>
      <c r="EC76" s="472"/>
      <c r="ED76" s="472"/>
      <c r="EE76" s="472"/>
      <c r="EF76" s="472"/>
      <c r="EG76" s="472"/>
      <c r="EH76" s="472"/>
      <c r="EI76" s="472"/>
      <c r="EJ76" s="472"/>
      <c r="EK76" s="472"/>
      <c r="EL76" s="472"/>
      <c r="EM76" s="472"/>
      <c r="EN76" s="472"/>
      <c r="EO76" s="472">
        <f t="shared" ref="EO76" si="59">(Y76*(AO76+DY76))*12</f>
        <v>111804.84000000003</v>
      </c>
      <c r="EP76" s="472"/>
      <c r="EQ76" s="472"/>
      <c r="ER76" s="472"/>
      <c r="ES76" s="472"/>
      <c r="ET76" s="472"/>
      <c r="EU76" s="472"/>
      <c r="EV76" s="472"/>
      <c r="EW76" s="472"/>
      <c r="EX76" s="472"/>
      <c r="EY76" s="472"/>
      <c r="EZ76" s="472"/>
      <c r="FA76" s="472"/>
      <c r="FB76" s="472"/>
      <c r="FC76" s="472"/>
      <c r="FD76" s="472"/>
      <c r="FE76" s="472"/>
    </row>
    <row r="77" spans="1:161" s="113" customFormat="1" x14ac:dyDescent="0.3">
      <c r="A77" s="502" t="s">
        <v>436</v>
      </c>
      <c r="B77" s="503"/>
      <c r="C77" s="503"/>
      <c r="D77" s="503"/>
      <c r="E77" s="503"/>
      <c r="F77" s="504"/>
      <c r="G77" s="468" t="s">
        <v>401</v>
      </c>
      <c r="H77" s="469"/>
      <c r="I77" s="469"/>
      <c r="J77" s="469"/>
      <c r="K77" s="469"/>
      <c r="L77" s="469"/>
      <c r="M77" s="469"/>
      <c r="N77" s="469"/>
      <c r="O77" s="469"/>
      <c r="P77" s="469"/>
      <c r="Q77" s="469"/>
      <c r="R77" s="469"/>
      <c r="S77" s="469"/>
      <c r="T77" s="469"/>
      <c r="U77" s="469"/>
      <c r="V77" s="469"/>
      <c r="W77" s="469"/>
      <c r="X77" s="470"/>
      <c r="Y77" s="508">
        <v>0.5</v>
      </c>
      <c r="Z77" s="509"/>
      <c r="AA77" s="509"/>
      <c r="AB77" s="509"/>
      <c r="AC77" s="509"/>
      <c r="AD77" s="509"/>
      <c r="AE77" s="509"/>
      <c r="AF77" s="509"/>
      <c r="AG77" s="509"/>
      <c r="AH77" s="509"/>
      <c r="AI77" s="509"/>
      <c r="AJ77" s="509"/>
      <c r="AK77" s="509"/>
      <c r="AL77" s="509"/>
      <c r="AM77" s="509"/>
      <c r="AN77" s="510"/>
      <c r="AO77" s="472">
        <f t="shared" si="39"/>
        <v>14566.464</v>
      </c>
      <c r="AP77" s="472"/>
      <c r="AQ77" s="472"/>
      <c r="AR77" s="472"/>
      <c r="AS77" s="472"/>
      <c r="AT77" s="472"/>
      <c r="AU77" s="472"/>
      <c r="AV77" s="472"/>
      <c r="AW77" s="472"/>
      <c r="AX77" s="472"/>
      <c r="AY77" s="472"/>
      <c r="AZ77" s="472"/>
      <c r="BA77" s="472"/>
      <c r="BB77" s="472"/>
      <c r="BC77" s="472"/>
      <c r="BD77" s="472"/>
      <c r="BE77" s="472"/>
      <c r="BF77" s="472">
        <v>3344</v>
      </c>
      <c r="BG77" s="472"/>
      <c r="BH77" s="472"/>
      <c r="BI77" s="472"/>
      <c r="BJ77" s="472"/>
      <c r="BK77" s="472"/>
      <c r="BL77" s="472"/>
      <c r="BM77" s="472"/>
      <c r="BN77" s="472"/>
      <c r="BO77" s="472"/>
      <c r="BP77" s="472"/>
      <c r="BQ77" s="472"/>
      <c r="BR77" s="472"/>
      <c r="BS77" s="472"/>
      <c r="BT77" s="472"/>
      <c r="BU77" s="472"/>
      <c r="BV77" s="472"/>
      <c r="BW77" s="472"/>
      <c r="BX77" s="472">
        <f t="shared" si="40"/>
        <v>6473.9840000000004</v>
      </c>
      <c r="BY77" s="472"/>
      <c r="BZ77" s="472"/>
      <c r="CA77" s="472"/>
      <c r="CB77" s="472"/>
      <c r="CC77" s="472"/>
      <c r="CD77" s="472"/>
      <c r="CE77" s="472"/>
      <c r="CF77" s="472"/>
      <c r="CG77" s="472"/>
      <c r="CH77" s="472"/>
      <c r="CI77" s="472"/>
      <c r="CJ77" s="472"/>
      <c r="CK77" s="472"/>
      <c r="CL77" s="472"/>
      <c r="CM77" s="472"/>
      <c r="CN77" s="472"/>
      <c r="CO77" s="472"/>
      <c r="CP77" s="472"/>
      <c r="CQ77" s="472">
        <f t="shared" si="41"/>
        <v>4748.4799999999996</v>
      </c>
      <c r="CR77" s="472"/>
      <c r="CS77" s="472"/>
      <c r="CT77" s="472"/>
      <c r="CU77" s="472"/>
      <c r="CV77" s="472"/>
      <c r="CW77" s="472"/>
      <c r="CX77" s="472"/>
      <c r="CY77" s="472"/>
      <c r="CZ77" s="472"/>
      <c r="DA77" s="472"/>
      <c r="DB77" s="472"/>
      <c r="DC77" s="472"/>
      <c r="DD77" s="472"/>
      <c r="DE77" s="472"/>
      <c r="DF77" s="472"/>
      <c r="DG77" s="472"/>
      <c r="DH77" s="472"/>
      <c r="DI77" s="472">
        <v>142</v>
      </c>
      <c r="DJ77" s="472"/>
      <c r="DK77" s="472"/>
      <c r="DL77" s="472"/>
      <c r="DM77" s="472"/>
      <c r="DN77" s="472"/>
      <c r="DO77" s="472"/>
      <c r="DP77" s="472"/>
      <c r="DQ77" s="472"/>
      <c r="DR77" s="472"/>
      <c r="DS77" s="472"/>
      <c r="DT77" s="472"/>
      <c r="DU77" s="472"/>
      <c r="DV77" s="472"/>
      <c r="DW77" s="472"/>
      <c r="DX77" s="472"/>
      <c r="DY77" s="472">
        <f t="shared" si="42"/>
        <v>4046.24</v>
      </c>
      <c r="DZ77" s="472"/>
      <c r="EA77" s="472"/>
      <c r="EB77" s="472"/>
      <c r="EC77" s="472"/>
      <c r="ED77" s="472"/>
      <c r="EE77" s="472"/>
      <c r="EF77" s="472"/>
      <c r="EG77" s="472"/>
      <c r="EH77" s="472"/>
      <c r="EI77" s="472"/>
      <c r="EJ77" s="472"/>
      <c r="EK77" s="472"/>
      <c r="EL77" s="472"/>
      <c r="EM77" s="472"/>
      <c r="EN77" s="472"/>
      <c r="EO77" s="472">
        <f t="shared" ref="EO77" si="60">(Y77*(AO77+DY77))*12</f>
        <v>111676.22399999999</v>
      </c>
      <c r="EP77" s="472"/>
      <c r="EQ77" s="472"/>
      <c r="ER77" s="472"/>
      <c r="ES77" s="472"/>
      <c r="ET77" s="472"/>
      <c r="EU77" s="472"/>
      <c r="EV77" s="472"/>
      <c r="EW77" s="472"/>
      <c r="EX77" s="472"/>
      <c r="EY77" s="472"/>
      <c r="EZ77" s="472"/>
      <c r="FA77" s="472"/>
      <c r="FB77" s="472"/>
      <c r="FC77" s="472"/>
      <c r="FD77" s="472"/>
      <c r="FE77" s="472"/>
    </row>
    <row r="78" spans="1:161" s="113" customFormat="1" ht="12.75" customHeight="1" x14ac:dyDescent="0.3">
      <c r="A78" s="467" t="s">
        <v>437</v>
      </c>
      <c r="B78" s="467"/>
      <c r="C78" s="467"/>
      <c r="D78" s="467"/>
      <c r="E78" s="467"/>
      <c r="F78" s="467"/>
      <c r="G78" s="492" t="s">
        <v>760</v>
      </c>
      <c r="H78" s="492"/>
      <c r="I78" s="492"/>
      <c r="J78" s="492"/>
      <c r="K78" s="492"/>
      <c r="L78" s="492"/>
      <c r="M78" s="492"/>
      <c r="N78" s="492"/>
      <c r="O78" s="492"/>
      <c r="P78" s="492"/>
      <c r="Q78" s="492"/>
      <c r="R78" s="492"/>
      <c r="S78" s="492"/>
      <c r="T78" s="492"/>
      <c r="U78" s="492"/>
      <c r="V78" s="492"/>
      <c r="W78" s="492"/>
      <c r="X78" s="492"/>
      <c r="Y78" s="471">
        <v>0.5</v>
      </c>
      <c r="Z78" s="471"/>
      <c r="AA78" s="471"/>
      <c r="AB78" s="471"/>
      <c r="AC78" s="471"/>
      <c r="AD78" s="471"/>
      <c r="AE78" s="471"/>
      <c r="AF78" s="471"/>
      <c r="AG78" s="471"/>
      <c r="AH78" s="471"/>
      <c r="AI78" s="471"/>
      <c r="AJ78" s="471"/>
      <c r="AK78" s="471"/>
      <c r="AL78" s="471"/>
      <c r="AM78" s="471"/>
      <c r="AN78" s="471"/>
      <c r="AO78" s="472">
        <f t="shared" si="39"/>
        <v>7443.0900000000011</v>
      </c>
      <c r="AP78" s="472"/>
      <c r="AQ78" s="472"/>
      <c r="AR78" s="472"/>
      <c r="AS78" s="472"/>
      <c r="AT78" s="472"/>
      <c r="AU78" s="472"/>
      <c r="AV78" s="472"/>
      <c r="AW78" s="472"/>
      <c r="AX78" s="472"/>
      <c r="AY78" s="472"/>
      <c r="AZ78" s="472"/>
      <c r="BA78" s="472"/>
      <c r="BB78" s="472"/>
      <c r="BC78" s="472"/>
      <c r="BD78" s="472"/>
      <c r="BE78" s="472"/>
      <c r="BF78" s="472">
        <v>3063</v>
      </c>
      <c r="BG78" s="472"/>
      <c r="BH78" s="472"/>
      <c r="BI78" s="472"/>
      <c r="BJ78" s="472"/>
      <c r="BK78" s="472"/>
      <c r="BL78" s="472"/>
      <c r="BM78" s="472"/>
      <c r="BN78" s="472"/>
      <c r="BO78" s="472"/>
      <c r="BP78" s="472"/>
      <c r="BQ78" s="472"/>
      <c r="BR78" s="472"/>
      <c r="BS78" s="472"/>
      <c r="BT78" s="472"/>
      <c r="BU78" s="472"/>
      <c r="BV78" s="472"/>
      <c r="BW78" s="472"/>
      <c r="BX78" s="472">
        <f t="shared" si="40"/>
        <v>3308.0400000000004</v>
      </c>
      <c r="BY78" s="472"/>
      <c r="BZ78" s="472"/>
      <c r="CA78" s="472"/>
      <c r="CB78" s="472"/>
      <c r="CC78" s="472"/>
      <c r="CD78" s="472"/>
      <c r="CE78" s="472"/>
      <c r="CF78" s="472"/>
      <c r="CG78" s="472"/>
      <c r="CH78" s="472"/>
      <c r="CI78" s="472"/>
      <c r="CJ78" s="472"/>
      <c r="CK78" s="472"/>
      <c r="CL78" s="472"/>
      <c r="CM78" s="472"/>
      <c r="CN78" s="472"/>
      <c r="CO78" s="472"/>
      <c r="CP78" s="472"/>
      <c r="CQ78" s="472">
        <f t="shared" si="41"/>
        <v>1072.05</v>
      </c>
      <c r="CR78" s="472"/>
      <c r="CS78" s="472"/>
      <c r="CT78" s="472"/>
      <c r="CU78" s="472"/>
      <c r="CV78" s="472"/>
      <c r="CW78" s="472"/>
      <c r="CX78" s="472"/>
      <c r="CY78" s="472"/>
      <c r="CZ78" s="472"/>
      <c r="DA78" s="472"/>
      <c r="DB78" s="472"/>
      <c r="DC78" s="472"/>
      <c r="DD78" s="472"/>
      <c r="DE78" s="472"/>
      <c r="DF78" s="472"/>
      <c r="DG78" s="472"/>
      <c r="DH78" s="472"/>
      <c r="DI78" s="472">
        <v>35</v>
      </c>
      <c r="DJ78" s="472"/>
      <c r="DK78" s="472"/>
      <c r="DL78" s="472"/>
      <c r="DM78" s="472"/>
      <c r="DN78" s="472"/>
      <c r="DO78" s="472"/>
      <c r="DP78" s="472"/>
      <c r="DQ78" s="472"/>
      <c r="DR78" s="472"/>
      <c r="DS78" s="472"/>
      <c r="DT78" s="472"/>
      <c r="DU78" s="472"/>
      <c r="DV78" s="472"/>
      <c r="DW78" s="472"/>
      <c r="DX78" s="472"/>
      <c r="DY78" s="472">
        <f t="shared" si="42"/>
        <v>2067.5250000000001</v>
      </c>
      <c r="DZ78" s="472"/>
      <c r="EA78" s="472"/>
      <c r="EB78" s="472"/>
      <c r="EC78" s="472"/>
      <c r="ED78" s="472"/>
      <c r="EE78" s="472"/>
      <c r="EF78" s="472"/>
      <c r="EG78" s="472"/>
      <c r="EH78" s="472"/>
      <c r="EI78" s="472"/>
      <c r="EJ78" s="472"/>
      <c r="EK78" s="472"/>
      <c r="EL78" s="472"/>
      <c r="EM78" s="472"/>
      <c r="EN78" s="472"/>
      <c r="EO78" s="472">
        <f>(1*(AO78+DY78))*12</f>
        <v>114127.38000000002</v>
      </c>
      <c r="EP78" s="472"/>
      <c r="EQ78" s="472"/>
      <c r="ER78" s="472"/>
      <c r="ES78" s="472"/>
      <c r="ET78" s="472"/>
      <c r="EU78" s="472"/>
      <c r="EV78" s="472"/>
      <c r="EW78" s="472"/>
      <c r="EX78" s="472"/>
      <c r="EY78" s="472"/>
      <c r="EZ78" s="472"/>
      <c r="FA78" s="472"/>
      <c r="FB78" s="472"/>
      <c r="FC78" s="472"/>
      <c r="FD78" s="472"/>
      <c r="FE78" s="472"/>
    </row>
    <row r="79" spans="1:161" s="113" customFormat="1" x14ac:dyDescent="0.3">
      <c r="A79" s="467" t="s">
        <v>438</v>
      </c>
      <c r="B79" s="467"/>
      <c r="C79" s="467"/>
      <c r="D79" s="467"/>
      <c r="E79" s="467"/>
      <c r="F79" s="467"/>
      <c r="G79" s="492" t="s">
        <v>402</v>
      </c>
      <c r="H79" s="492"/>
      <c r="I79" s="492"/>
      <c r="J79" s="492"/>
      <c r="K79" s="492"/>
      <c r="L79" s="492"/>
      <c r="M79" s="492"/>
      <c r="N79" s="492"/>
      <c r="O79" s="492"/>
      <c r="P79" s="492"/>
      <c r="Q79" s="492"/>
      <c r="R79" s="492"/>
      <c r="S79" s="492"/>
      <c r="T79" s="492"/>
      <c r="U79" s="492"/>
      <c r="V79" s="492"/>
      <c r="W79" s="492"/>
      <c r="X79" s="492"/>
      <c r="Y79" s="471">
        <v>1</v>
      </c>
      <c r="Z79" s="471"/>
      <c r="AA79" s="471"/>
      <c r="AB79" s="471"/>
      <c r="AC79" s="471"/>
      <c r="AD79" s="471"/>
      <c r="AE79" s="471"/>
      <c r="AF79" s="471"/>
      <c r="AG79" s="471"/>
      <c r="AH79" s="471"/>
      <c r="AI79" s="471"/>
      <c r="AJ79" s="471"/>
      <c r="AK79" s="471"/>
      <c r="AL79" s="471"/>
      <c r="AM79" s="471"/>
      <c r="AN79" s="471"/>
      <c r="AO79" s="472">
        <f t="shared" si="39"/>
        <v>14554.08</v>
      </c>
      <c r="AP79" s="472"/>
      <c r="AQ79" s="472"/>
      <c r="AR79" s="472"/>
      <c r="AS79" s="472"/>
      <c r="AT79" s="472"/>
      <c r="AU79" s="472"/>
      <c r="AV79" s="472"/>
      <c r="AW79" s="472"/>
      <c r="AX79" s="472"/>
      <c r="AY79" s="472"/>
      <c r="AZ79" s="472"/>
      <c r="BA79" s="472"/>
      <c r="BB79" s="472"/>
      <c r="BC79" s="472"/>
      <c r="BD79" s="472"/>
      <c r="BE79" s="472"/>
      <c r="BF79" s="472">
        <v>6738</v>
      </c>
      <c r="BG79" s="472"/>
      <c r="BH79" s="472"/>
      <c r="BI79" s="472"/>
      <c r="BJ79" s="472"/>
      <c r="BK79" s="472"/>
      <c r="BL79" s="472"/>
      <c r="BM79" s="472"/>
      <c r="BN79" s="472"/>
      <c r="BO79" s="472"/>
      <c r="BP79" s="472"/>
      <c r="BQ79" s="472"/>
      <c r="BR79" s="472"/>
      <c r="BS79" s="472"/>
      <c r="BT79" s="472"/>
      <c r="BU79" s="472"/>
      <c r="BV79" s="472"/>
      <c r="BW79" s="472"/>
      <c r="BX79" s="472">
        <f t="shared" si="40"/>
        <v>6468.4800000000005</v>
      </c>
      <c r="BY79" s="472"/>
      <c r="BZ79" s="472"/>
      <c r="CA79" s="472"/>
      <c r="CB79" s="472"/>
      <c r="CC79" s="472"/>
      <c r="CD79" s="472"/>
      <c r="CE79" s="472"/>
      <c r="CF79" s="472"/>
      <c r="CG79" s="472"/>
      <c r="CH79" s="472"/>
      <c r="CI79" s="472"/>
      <c r="CJ79" s="472"/>
      <c r="CK79" s="472"/>
      <c r="CL79" s="472"/>
      <c r="CM79" s="472"/>
      <c r="CN79" s="472"/>
      <c r="CO79" s="472"/>
      <c r="CP79" s="472"/>
      <c r="CQ79" s="472">
        <f t="shared" si="41"/>
        <v>1347.6</v>
      </c>
      <c r="CR79" s="472"/>
      <c r="CS79" s="472"/>
      <c r="CT79" s="472"/>
      <c r="CU79" s="472"/>
      <c r="CV79" s="472"/>
      <c r="CW79" s="472"/>
      <c r="CX79" s="472"/>
      <c r="CY79" s="472"/>
      <c r="CZ79" s="472"/>
      <c r="DA79" s="472"/>
      <c r="DB79" s="472"/>
      <c r="DC79" s="472"/>
      <c r="DD79" s="472"/>
      <c r="DE79" s="472"/>
      <c r="DF79" s="472"/>
      <c r="DG79" s="472"/>
      <c r="DH79" s="472"/>
      <c r="DI79" s="472">
        <v>20</v>
      </c>
      <c r="DJ79" s="472"/>
      <c r="DK79" s="472"/>
      <c r="DL79" s="472"/>
      <c r="DM79" s="472"/>
      <c r="DN79" s="472"/>
      <c r="DO79" s="472"/>
      <c r="DP79" s="472"/>
      <c r="DQ79" s="472"/>
      <c r="DR79" s="472"/>
      <c r="DS79" s="472"/>
      <c r="DT79" s="472"/>
      <c r="DU79" s="472"/>
      <c r="DV79" s="472"/>
      <c r="DW79" s="472"/>
      <c r="DX79" s="472"/>
      <c r="DY79" s="472">
        <f t="shared" si="42"/>
        <v>4042.8</v>
      </c>
      <c r="DZ79" s="472"/>
      <c r="EA79" s="472"/>
      <c r="EB79" s="472"/>
      <c r="EC79" s="472"/>
      <c r="ED79" s="472"/>
      <c r="EE79" s="472"/>
      <c r="EF79" s="472"/>
      <c r="EG79" s="472"/>
      <c r="EH79" s="472"/>
      <c r="EI79" s="472"/>
      <c r="EJ79" s="472"/>
      <c r="EK79" s="472"/>
      <c r="EL79" s="472"/>
      <c r="EM79" s="472"/>
      <c r="EN79" s="472"/>
      <c r="EO79" s="472">
        <f t="shared" si="43"/>
        <v>223162.56</v>
      </c>
      <c r="EP79" s="472"/>
      <c r="EQ79" s="472"/>
      <c r="ER79" s="472"/>
      <c r="ES79" s="472"/>
      <c r="ET79" s="472"/>
      <c r="EU79" s="472"/>
      <c r="EV79" s="472"/>
      <c r="EW79" s="472"/>
      <c r="EX79" s="472"/>
      <c r="EY79" s="472"/>
      <c r="EZ79" s="472"/>
      <c r="FA79" s="472"/>
      <c r="FB79" s="472"/>
      <c r="FC79" s="472"/>
      <c r="FD79" s="472"/>
      <c r="FE79" s="472"/>
    </row>
    <row r="80" spans="1:161" s="113" customFormat="1" x14ac:dyDescent="0.3">
      <c r="A80" s="467" t="s">
        <v>440</v>
      </c>
      <c r="B80" s="467"/>
      <c r="C80" s="467"/>
      <c r="D80" s="467"/>
      <c r="E80" s="467"/>
      <c r="F80" s="467"/>
      <c r="G80" s="492" t="s">
        <v>403</v>
      </c>
      <c r="H80" s="492"/>
      <c r="I80" s="492"/>
      <c r="J80" s="492"/>
      <c r="K80" s="492"/>
      <c r="L80" s="492"/>
      <c r="M80" s="492"/>
      <c r="N80" s="492"/>
      <c r="O80" s="492"/>
      <c r="P80" s="492"/>
      <c r="Q80" s="492"/>
      <c r="R80" s="492"/>
      <c r="S80" s="492"/>
      <c r="T80" s="492"/>
      <c r="U80" s="492"/>
      <c r="V80" s="492"/>
      <c r="W80" s="492"/>
      <c r="X80" s="492"/>
      <c r="Y80" s="471">
        <v>1</v>
      </c>
      <c r="Z80" s="471"/>
      <c r="AA80" s="471"/>
      <c r="AB80" s="471"/>
      <c r="AC80" s="471"/>
      <c r="AD80" s="471"/>
      <c r="AE80" s="471"/>
      <c r="AF80" s="471"/>
      <c r="AG80" s="471"/>
      <c r="AH80" s="471"/>
      <c r="AI80" s="471"/>
      <c r="AJ80" s="471"/>
      <c r="AK80" s="471"/>
      <c r="AL80" s="471"/>
      <c r="AM80" s="471"/>
      <c r="AN80" s="471"/>
      <c r="AO80" s="472">
        <f t="shared" si="39"/>
        <v>16201.08</v>
      </c>
      <c r="AP80" s="472"/>
      <c r="AQ80" s="472"/>
      <c r="AR80" s="472"/>
      <c r="AS80" s="472"/>
      <c r="AT80" s="472"/>
      <c r="AU80" s="472"/>
      <c r="AV80" s="472"/>
      <c r="AW80" s="472"/>
      <c r="AX80" s="472"/>
      <c r="AY80" s="472"/>
      <c r="AZ80" s="472"/>
      <c r="BA80" s="472"/>
      <c r="BB80" s="472"/>
      <c r="BC80" s="472"/>
      <c r="BD80" s="472"/>
      <c r="BE80" s="472"/>
      <c r="BF80" s="472">
        <v>6429</v>
      </c>
      <c r="BG80" s="472"/>
      <c r="BH80" s="472"/>
      <c r="BI80" s="472"/>
      <c r="BJ80" s="472"/>
      <c r="BK80" s="472"/>
      <c r="BL80" s="472"/>
      <c r="BM80" s="472"/>
      <c r="BN80" s="472"/>
      <c r="BO80" s="472"/>
      <c r="BP80" s="472"/>
      <c r="BQ80" s="472"/>
      <c r="BR80" s="472"/>
      <c r="BS80" s="472"/>
      <c r="BT80" s="472"/>
      <c r="BU80" s="472"/>
      <c r="BV80" s="472"/>
      <c r="BW80" s="472"/>
      <c r="BX80" s="472">
        <f t="shared" si="40"/>
        <v>7200.4800000000005</v>
      </c>
      <c r="BY80" s="472"/>
      <c r="BZ80" s="472"/>
      <c r="CA80" s="472"/>
      <c r="CB80" s="472"/>
      <c r="CC80" s="472"/>
      <c r="CD80" s="472"/>
      <c r="CE80" s="472"/>
      <c r="CF80" s="472"/>
      <c r="CG80" s="472"/>
      <c r="CH80" s="472"/>
      <c r="CI80" s="472"/>
      <c r="CJ80" s="472"/>
      <c r="CK80" s="472"/>
      <c r="CL80" s="472"/>
      <c r="CM80" s="472"/>
      <c r="CN80" s="472"/>
      <c r="CO80" s="472"/>
      <c r="CP80" s="472"/>
      <c r="CQ80" s="472">
        <f t="shared" si="41"/>
        <v>2571.6</v>
      </c>
      <c r="CR80" s="472"/>
      <c r="CS80" s="472"/>
      <c r="CT80" s="472"/>
      <c r="CU80" s="472"/>
      <c r="CV80" s="472"/>
      <c r="CW80" s="472"/>
      <c r="CX80" s="472"/>
      <c r="CY80" s="472"/>
      <c r="CZ80" s="472"/>
      <c r="DA80" s="472"/>
      <c r="DB80" s="472"/>
      <c r="DC80" s="472"/>
      <c r="DD80" s="472"/>
      <c r="DE80" s="472"/>
      <c r="DF80" s="472"/>
      <c r="DG80" s="472"/>
      <c r="DH80" s="472"/>
      <c r="DI80" s="472">
        <v>40</v>
      </c>
      <c r="DJ80" s="472"/>
      <c r="DK80" s="472"/>
      <c r="DL80" s="472"/>
      <c r="DM80" s="472"/>
      <c r="DN80" s="472"/>
      <c r="DO80" s="472"/>
      <c r="DP80" s="472"/>
      <c r="DQ80" s="472"/>
      <c r="DR80" s="472"/>
      <c r="DS80" s="472"/>
      <c r="DT80" s="472"/>
      <c r="DU80" s="472"/>
      <c r="DV80" s="472"/>
      <c r="DW80" s="472"/>
      <c r="DX80" s="472"/>
      <c r="DY80" s="472">
        <f t="shared" si="42"/>
        <v>4500.3</v>
      </c>
      <c r="DZ80" s="472"/>
      <c r="EA80" s="472"/>
      <c r="EB80" s="472"/>
      <c r="EC80" s="472"/>
      <c r="ED80" s="472"/>
      <c r="EE80" s="472"/>
      <c r="EF80" s="472"/>
      <c r="EG80" s="472"/>
      <c r="EH80" s="472"/>
      <c r="EI80" s="472"/>
      <c r="EJ80" s="472"/>
      <c r="EK80" s="472"/>
      <c r="EL80" s="472"/>
      <c r="EM80" s="472"/>
      <c r="EN80" s="472"/>
      <c r="EO80" s="472">
        <f t="shared" si="43"/>
        <v>248416.56</v>
      </c>
      <c r="EP80" s="472"/>
      <c r="EQ80" s="472"/>
      <c r="ER80" s="472"/>
      <c r="ES80" s="472"/>
      <c r="ET80" s="472"/>
      <c r="EU80" s="472"/>
      <c r="EV80" s="472"/>
      <c r="EW80" s="472"/>
      <c r="EX80" s="472"/>
      <c r="EY80" s="472"/>
      <c r="EZ80" s="472"/>
      <c r="FA80" s="472"/>
      <c r="FB80" s="472"/>
      <c r="FC80" s="472"/>
      <c r="FD80" s="472"/>
      <c r="FE80" s="472"/>
    </row>
    <row r="81" spans="1:161" s="113" customFormat="1" x14ac:dyDescent="0.3">
      <c r="A81" s="467" t="s">
        <v>480</v>
      </c>
      <c r="B81" s="467"/>
      <c r="C81" s="467"/>
      <c r="D81" s="467"/>
      <c r="E81" s="467"/>
      <c r="F81" s="467"/>
      <c r="G81" s="492" t="s">
        <v>479</v>
      </c>
      <c r="H81" s="492"/>
      <c r="I81" s="492"/>
      <c r="J81" s="492"/>
      <c r="K81" s="492"/>
      <c r="L81" s="492"/>
      <c r="M81" s="492"/>
      <c r="N81" s="492"/>
      <c r="O81" s="492"/>
      <c r="P81" s="492"/>
      <c r="Q81" s="492"/>
      <c r="R81" s="492"/>
      <c r="S81" s="492"/>
      <c r="T81" s="492"/>
      <c r="U81" s="492"/>
      <c r="V81" s="492"/>
      <c r="W81" s="492"/>
      <c r="X81" s="492"/>
      <c r="Y81" s="471">
        <v>0.5</v>
      </c>
      <c r="Z81" s="471"/>
      <c r="AA81" s="471"/>
      <c r="AB81" s="471"/>
      <c r="AC81" s="471"/>
      <c r="AD81" s="471"/>
      <c r="AE81" s="471"/>
      <c r="AF81" s="471"/>
      <c r="AG81" s="471"/>
      <c r="AH81" s="471"/>
      <c r="AI81" s="471"/>
      <c r="AJ81" s="471"/>
      <c r="AK81" s="471"/>
      <c r="AL81" s="471"/>
      <c r="AM81" s="471"/>
      <c r="AN81" s="471"/>
      <c r="AO81" s="472">
        <f t="shared" ref="AO81" si="61">BF81+BX81+CQ81</f>
        <v>7458.9659999999994</v>
      </c>
      <c r="AP81" s="472"/>
      <c r="AQ81" s="472"/>
      <c r="AR81" s="472"/>
      <c r="AS81" s="472"/>
      <c r="AT81" s="472"/>
      <c r="AU81" s="472"/>
      <c r="AV81" s="472"/>
      <c r="AW81" s="472"/>
      <c r="AX81" s="472"/>
      <c r="AY81" s="472"/>
      <c r="AZ81" s="472"/>
      <c r="BA81" s="472"/>
      <c r="BB81" s="472"/>
      <c r="BC81" s="472"/>
      <c r="BD81" s="472"/>
      <c r="BE81" s="472"/>
      <c r="BF81" s="472">
        <v>3369</v>
      </c>
      <c r="BG81" s="472"/>
      <c r="BH81" s="472"/>
      <c r="BI81" s="472"/>
      <c r="BJ81" s="472"/>
      <c r="BK81" s="472"/>
      <c r="BL81" s="472"/>
      <c r="BM81" s="472"/>
      <c r="BN81" s="472"/>
      <c r="BO81" s="472"/>
      <c r="BP81" s="472"/>
      <c r="BQ81" s="472"/>
      <c r="BR81" s="472"/>
      <c r="BS81" s="472"/>
      <c r="BT81" s="472"/>
      <c r="BU81" s="472"/>
      <c r="BV81" s="472"/>
      <c r="BW81" s="472"/>
      <c r="BX81" s="472">
        <f t="shared" ref="BX81" si="62">(BF81+CQ81)*0.8</f>
        <v>3315.096</v>
      </c>
      <c r="BY81" s="472"/>
      <c r="BZ81" s="472"/>
      <c r="CA81" s="472"/>
      <c r="CB81" s="472"/>
      <c r="CC81" s="472"/>
      <c r="CD81" s="472"/>
      <c r="CE81" s="472"/>
      <c r="CF81" s="472"/>
      <c r="CG81" s="472"/>
      <c r="CH81" s="472"/>
      <c r="CI81" s="472"/>
      <c r="CJ81" s="472"/>
      <c r="CK81" s="472"/>
      <c r="CL81" s="472"/>
      <c r="CM81" s="472"/>
      <c r="CN81" s="472"/>
      <c r="CO81" s="472"/>
      <c r="CP81" s="472"/>
      <c r="CQ81" s="472">
        <f t="shared" ref="CQ81" si="63">BF81*DI81/100</f>
        <v>774.87</v>
      </c>
      <c r="CR81" s="472"/>
      <c r="CS81" s="472"/>
      <c r="CT81" s="472"/>
      <c r="CU81" s="472"/>
      <c r="CV81" s="472"/>
      <c r="CW81" s="472"/>
      <c r="CX81" s="472"/>
      <c r="CY81" s="472"/>
      <c r="CZ81" s="472"/>
      <c r="DA81" s="472"/>
      <c r="DB81" s="472"/>
      <c r="DC81" s="472"/>
      <c r="DD81" s="472"/>
      <c r="DE81" s="472"/>
      <c r="DF81" s="472"/>
      <c r="DG81" s="472"/>
      <c r="DH81" s="472"/>
      <c r="DI81" s="472">
        <v>23</v>
      </c>
      <c r="DJ81" s="472"/>
      <c r="DK81" s="472"/>
      <c r="DL81" s="472"/>
      <c r="DM81" s="472"/>
      <c r="DN81" s="472"/>
      <c r="DO81" s="472"/>
      <c r="DP81" s="472"/>
      <c r="DQ81" s="472"/>
      <c r="DR81" s="472"/>
      <c r="DS81" s="472"/>
      <c r="DT81" s="472"/>
      <c r="DU81" s="472"/>
      <c r="DV81" s="472"/>
      <c r="DW81" s="472"/>
      <c r="DX81" s="472"/>
      <c r="DY81" s="472">
        <f t="shared" ref="DY81" si="64">(BF81+CQ81)*0.5</f>
        <v>2071.9349999999999</v>
      </c>
      <c r="DZ81" s="472"/>
      <c r="EA81" s="472"/>
      <c r="EB81" s="472"/>
      <c r="EC81" s="472"/>
      <c r="ED81" s="472"/>
      <c r="EE81" s="472"/>
      <c r="EF81" s="472"/>
      <c r="EG81" s="472"/>
      <c r="EH81" s="472"/>
      <c r="EI81" s="472"/>
      <c r="EJ81" s="472"/>
      <c r="EK81" s="472"/>
      <c r="EL81" s="472"/>
      <c r="EM81" s="472"/>
      <c r="EN81" s="472"/>
      <c r="EO81" s="472">
        <f>(1*(AO81+DY81))*12</f>
        <v>114370.81200000001</v>
      </c>
      <c r="EP81" s="472"/>
      <c r="EQ81" s="472"/>
      <c r="ER81" s="472"/>
      <c r="ES81" s="472"/>
      <c r="ET81" s="472"/>
      <c r="EU81" s="472"/>
      <c r="EV81" s="472"/>
      <c r="EW81" s="472"/>
      <c r="EX81" s="472"/>
      <c r="EY81" s="472"/>
      <c r="EZ81" s="472"/>
      <c r="FA81" s="472"/>
      <c r="FB81" s="472"/>
      <c r="FC81" s="472"/>
      <c r="FD81" s="472"/>
      <c r="FE81" s="472"/>
    </row>
    <row r="82" spans="1:161" s="114" customFormat="1" ht="15" customHeight="1" x14ac:dyDescent="0.3">
      <c r="A82" s="467" t="s">
        <v>482</v>
      </c>
      <c r="B82" s="467"/>
      <c r="C82" s="467"/>
      <c r="D82" s="467"/>
      <c r="E82" s="467"/>
      <c r="F82" s="467"/>
      <c r="G82" s="492" t="s">
        <v>400</v>
      </c>
      <c r="H82" s="492"/>
      <c r="I82" s="492"/>
      <c r="J82" s="492"/>
      <c r="K82" s="492"/>
      <c r="L82" s="492"/>
      <c r="M82" s="492"/>
      <c r="N82" s="492"/>
      <c r="O82" s="492"/>
      <c r="P82" s="492"/>
      <c r="Q82" s="492"/>
      <c r="R82" s="492"/>
      <c r="S82" s="492"/>
      <c r="T82" s="492"/>
      <c r="U82" s="492"/>
      <c r="V82" s="492"/>
      <c r="W82" s="492"/>
      <c r="X82" s="492"/>
      <c r="Y82" s="471">
        <v>1</v>
      </c>
      <c r="Z82" s="471"/>
      <c r="AA82" s="471"/>
      <c r="AB82" s="471"/>
      <c r="AC82" s="471"/>
      <c r="AD82" s="471"/>
      <c r="AE82" s="471"/>
      <c r="AF82" s="471"/>
      <c r="AG82" s="471"/>
      <c r="AH82" s="471"/>
      <c r="AI82" s="471"/>
      <c r="AJ82" s="471"/>
      <c r="AK82" s="471"/>
      <c r="AL82" s="471"/>
      <c r="AM82" s="471"/>
      <c r="AN82" s="471"/>
      <c r="AO82" s="472">
        <f t="shared" si="39"/>
        <v>17116.38</v>
      </c>
      <c r="AP82" s="472"/>
      <c r="AQ82" s="472"/>
      <c r="AR82" s="472"/>
      <c r="AS82" s="472"/>
      <c r="AT82" s="472"/>
      <c r="AU82" s="472"/>
      <c r="AV82" s="472"/>
      <c r="AW82" s="472"/>
      <c r="AX82" s="472"/>
      <c r="AY82" s="472"/>
      <c r="AZ82" s="472"/>
      <c r="BA82" s="472"/>
      <c r="BB82" s="472"/>
      <c r="BC82" s="472"/>
      <c r="BD82" s="472"/>
      <c r="BE82" s="472"/>
      <c r="BF82" s="472">
        <v>6558</v>
      </c>
      <c r="BG82" s="472"/>
      <c r="BH82" s="472"/>
      <c r="BI82" s="472"/>
      <c r="BJ82" s="472"/>
      <c r="BK82" s="472"/>
      <c r="BL82" s="472"/>
      <c r="BM82" s="472"/>
      <c r="BN82" s="472"/>
      <c r="BO82" s="472"/>
      <c r="BP82" s="472"/>
      <c r="BQ82" s="472"/>
      <c r="BR82" s="472"/>
      <c r="BS82" s="472"/>
      <c r="BT82" s="472"/>
      <c r="BU82" s="472"/>
      <c r="BV82" s="472"/>
      <c r="BW82" s="472"/>
      <c r="BX82" s="472">
        <f t="shared" si="40"/>
        <v>7607.2800000000007</v>
      </c>
      <c r="BY82" s="472"/>
      <c r="BZ82" s="472"/>
      <c r="CA82" s="472"/>
      <c r="CB82" s="472"/>
      <c r="CC82" s="472"/>
      <c r="CD82" s="472"/>
      <c r="CE82" s="472"/>
      <c r="CF82" s="472"/>
      <c r="CG82" s="472"/>
      <c r="CH82" s="472"/>
      <c r="CI82" s="472"/>
      <c r="CJ82" s="472"/>
      <c r="CK82" s="472"/>
      <c r="CL82" s="472"/>
      <c r="CM82" s="472"/>
      <c r="CN82" s="472"/>
      <c r="CO82" s="472"/>
      <c r="CP82" s="472"/>
      <c r="CQ82" s="472">
        <f t="shared" si="41"/>
        <v>2951.1</v>
      </c>
      <c r="CR82" s="472"/>
      <c r="CS82" s="472"/>
      <c r="CT82" s="472"/>
      <c r="CU82" s="472"/>
      <c r="CV82" s="472"/>
      <c r="CW82" s="472"/>
      <c r="CX82" s="472"/>
      <c r="CY82" s="472"/>
      <c r="CZ82" s="472"/>
      <c r="DA82" s="472"/>
      <c r="DB82" s="472"/>
      <c r="DC82" s="472"/>
      <c r="DD82" s="472"/>
      <c r="DE82" s="472"/>
      <c r="DF82" s="472"/>
      <c r="DG82" s="472"/>
      <c r="DH82" s="472"/>
      <c r="DI82" s="472">
        <v>45</v>
      </c>
      <c r="DJ82" s="472"/>
      <c r="DK82" s="472"/>
      <c r="DL82" s="472"/>
      <c r="DM82" s="472"/>
      <c r="DN82" s="472"/>
      <c r="DO82" s="472"/>
      <c r="DP82" s="472"/>
      <c r="DQ82" s="472"/>
      <c r="DR82" s="472"/>
      <c r="DS82" s="472"/>
      <c r="DT82" s="472"/>
      <c r="DU82" s="472"/>
      <c r="DV82" s="472"/>
      <c r="DW82" s="472"/>
      <c r="DX82" s="472"/>
      <c r="DY82" s="472">
        <f t="shared" si="42"/>
        <v>4754.55</v>
      </c>
      <c r="DZ82" s="472"/>
      <c r="EA82" s="472"/>
      <c r="EB82" s="472"/>
      <c r="EC82" s="472"/>
      <c r="ED82" s="472"/>
      <c r="EE82" s="472"/>
      <c r="EF82" s="472"/>
      <c r="EG82" s="472"/>
      <c r="EH82" s="472"/>
      <c r="EI82" s="472"/>
      <c r="EJ82" s="472"/>
      <c r="EK82" s="472"/>
      <c r="EL82" s="472"/>
      <c r="EM82" s="472"/>
      <c r="EN82" s="472"/>
      <c r="EO82" s="472">
        <f>(Y82*(AO82+DY82))*12-81.03</f>
        <v>262370.13</v>
      </c>
      <c r="EP82" s="472"/>
      <c r="EQ82" s="472"/>
      <c r="ER82" s="472"/>
      <c r="ES82" s="472"/>
      <c r="ET82" s="472"/>
      <c r="EU82" s="472"/>
      <c r="EV82" s="472"/>
      <c r="EW82" s="472"/>
      <c r="EX82" s="472"/>
      <c r="EY82" s="472"/>
      <c r="EZ82" s="472"/>
      <c r="FA82" s="472"/>
      <c r="FB82" s="472"/>
      <c r="FC82" s="472"/>
      <c r="FD82" s="472"/>
      <c r="FE82" s="472"/>
    </row>
    <row r="83" spans="1:161" s="114" customFormat="1" ht="15" customHeight="1" x14ac:dyDescent="0.3">
      <c r="A83" s="502"/>
      <c r="B83" s="503"/>
      <c r="C83" s="503"/>
      <c r="D83" s="503"/>
      <c r="E83" s="503"/>
      <c r="F83" s="504"/>
      <c r="G83" s="468"/>
      <c r="H83" s="469"/>
      <c r="I83" s="469"/>
      <c r="J83" s="469"/>
      <c r="K83" s="469"/>
      <c r="L83" s="469"/>
      <c r="M83" s="469"/>
      <c r="N83" s="469"/>
      <c r="O83" s="469"/>
      <c r="P83" s="469"/>
      <c r="Q83" s="469"/>
      <c r="R83" s="469"/>
      <c r="S83" s="469"/>
      <c r="T83" s="469"/>
      <c r="U83" s="469"/>
      <c r="V83" s="469"/>
      <c r="W83" s="469"/>
      <c r="X83" s="470"/>
      <c r="Y83" s="505">
        <f>SUM(Y52:AN82)</f>
        <v>29.5</v>
      </c>
      <c r="Z83" s="506"/>
      <c r="AA83" s="506"/>
      <c r="AB83" s="506"/>
      <c r="AC83" s="506"/>
      <c r="AD83" s="506"/>
      <c r="AE83" s="506"/>
      <c r="AF83" s="506"/>
      <c r="AG83" s="506"/>
      <c r="AH83" s="506"/>
      <c r="AI83" s="506"/>
      <c r="AJ83" s="506"/>
      <c r="AK83" s="506"/>
      <c r="AL83" s="506"/>
      <c r="AM83" s="506"/>
      <c r="AN83" s="507"/>
      <c r="AO83" s="493">
        <f>SUM(AO52:BE82)</f>
        <v>506881.83989999996</v>
      </c>
      <c r="AP83" s="493"/>
      <c r="AQ83" s="493"/>
      <c r="AR83" s="493"/>
      <c r="AS83" s="493"/>
      <c r="AT83" s="493"/>
      <c r="AU83" s="493"/>
      <c r="AV83" s="493"/>
      <c r="AW83" s="493"/>
      <c r="AX83" s="493"/>
      <c r="AY83" s="493"/>
      <c r="AZ83" s="493"/>
      <c r="BA83" s="493"/>
      <c r="BB83" s="493"/>
      <c r="BC83" s="493"/>
      <c r="BD83" s="493"/>
      <c r="BE83" s="493"/>
      <c r="BF83" s="493">
        <f>SUM(BF52:BW82)</f>
        <v>200667.82</v>
      </c>
      <c r="BG83" s="493"/>
      <c r="BH83" s="493"/>
      <c r="BI83" s="493"/>
      <c r="BJ83" s="493"/>
      <c r="BK83" s="493"/>
      <c r="BL83" s="493"/>
      <c r="BM83" s="493"/>
      <c r="BN83" s="493"/>
      <c r="BO83" s="493"/>
      <c r="BP83" s="493"/>
      <c r="BQ83" s="493"/>
      <c r="BR83" s="493"/>
      <c r="BS83" s="493"/>
      <c r="BT83" s="493"/>
      <c r="BU83" s="493"/>
      <c r="BV83" s="493"/>
      <c r="BW83" s="493"/>
      <c r="BX83" s="493">
        <f>SUM(BX52:CP82)</f>
        <v>223941.98439999999</v>
      </c>
      <c r="BY83" s="493"/>
      <c r="BZ83" s="493"/>
      <c r="CA83" s="493"/>
      <c r="CB83" s="493"/>
      <c r="CC83" s="493"/>
      <c r="CD83" s="493"/>
      <c r="CE83" s="493"/>
      <c r="CF83" s="493"/>
      <c r="CG83" s="493"/>
      <c r="CH83" s="493"/>
      <c r="CI83" s="493"/>
      <c r="CJ83" s="493"/>
      <c r="CK83" s="493"/>
      <c r="CL83" s="493"/>
      <c r="CM83" s="493"/>
      <c r="CN83" s="493"/>
      <c r="CO83" s="493"/>
      <c r="CP83" s="493"/>
      <c r="CQ83" s="493">
        <f>SUM(CQ52:DH82)</f>
        <v>82272.035500000013</v>
      </c>
      <c r="CR83" s="493"/>
      <c r="CS83" s="493"/>
      <c r="CT83" s="493"/>
      <c r="CU83" s="493"/>
      <c r="CV83" s="493"/>
      <c r="CW83" s="493"/>
      <c r="CX83" s="493"/>
      <c r="CY83" s="493"/>
      <c r="CZ83" s="493"/>
      <c r="DA83" s="493"/>
      <c r="DB83" s="493"/>
      <c r="DC83" s="493"/>
      <c r="DD83" s="493"/>
      <c r="DE83" s="493"/>
      <c r="DF83" s="493"/>
      <c r="DG83" s="493"/>
      <c r="DH83" s="493"/>
      <c r="DI83" s="493"/>
      <c r="DJ83" s="493"/>
      <c r="DK83" s="493"/>
      <c r="DL83" s="493"/>
      <c r="DM83" s="493"/>
      <c r="DN83" s="493"/>
      <c r="DO83" s="493"/>
      <c r="DP83" s="493"/>
      <c r="DQ83" s="493"/>
      <c r="DR83" s="493"/>
      <c r="DS83" s="493"/>
      <c r="DT83" s="493"/>
      <c r="DU83" s="493"/>
      <c r="DV83" s="493"/>
      <c r="DW83" s="493"/>
      <c r="DX83" s="493"/>
      <c r="DY83" s="493">
        <f>SUM(DY52:EN82)</f>
        <v>141469.92775</v>
      </c>
      <c r="DZ83" s="493"/>
      <c r="EA83" s="493"/>
      <c r="EB83" s="493"/>
      <c r="EC83" s="493"/>
      <c r="ED83" s="493"/>
      <c r="EE83" s="493"/>
      <c r="EF83" s="493"/>
      <c r="EG83" s="493"/>
      <c r="EH83" s="493"/>
      <c r="EI83" s="493"/>
      <c r="EJ83" s="493"/>
      <c r="EK83" s="493"/>
      <c r="EL83" s="493"/>
      <c r="EM83" s="493"/>
      <c r="EN83" s="493"/>
      <c r="EO83" s="493">
        <f>SUM(EO52:FE82)</f>
        <v>7782485.9057999998</v>
      </c>
      <c r="EP83" s="493"/>
      <c r="EQ83" s="493"/>
      <c r="ER83" s="493"/>
      <c r="ES83" s="493"/>
      <c r="ET83" s="493"/>
      <c r="EU83" s="493"/>
      <c r="EV83" s="493"/>
      <c r="EW83" s="493"/>
      <c r="EX83" s="493"/>
      <c r="EY83" s="493"/>
      <c r="EZ83" s="493"/>
      <c r="FA83" s="493"/>
      <c r="FB83" s="493"/>
      <c r="FC83" s="493"/>
      <c r="FD83" s="493"/>
      <c r="FE83" s="493"/>
    </row>
    <row r="84" spans="1:161" s="114" customFormat="1" ht="15" customHeight="1" x14ac:dyDescent="0.3">
      <c r="A84" s="467"/>
      <c r="B84" s="467"/>
      <c r="C84" s="467"/>
      <c r="D84" s="467"/>
      <c r="E84" s="467"/>
      <c r="F84" s="467"/>
      <c r="G84" s="492"/>
      <c r="H84" s="492"/>
      <c r="I84" s="492"/>
      <c r="J84" s="492"/>
      <c r="K84" s="492"/>
      <c r="L84" s="492"/>
      <c r="M84" s="492"/>
      <c r="N84" s="492"/>
      <c r="O84" s="492"/>
      <c r="P84" s="492"/>
      <c r="Q84" s="492"/>
      <c r="R84" s="492"/>
      <c r="S84" s="492"/>
      <c r="T84" s="492"/>
      <c r="U84" s="492"/>
      <c r="V84" s="492"/>
      <c r="W84" s="492"/>
      <c r="X84" s="492"/>
      <c r="Y84" s="501">
        <f>Y83+Y51+Y46+Y38+Y33</f>
        <v>70.5</v>
      </c>
      <c r="Z84" s="501"/>
      <c r="AA84" s="501"/>
      <c r="AB84" s="501"/>
      <c r="AC84" s="501"/>
      <c r="AD84" s="501"/>
      <c r="AE84" s="501"/>
      <c r="AF84" s="501"/>
      <c r="AG84" s="501"/>
      <c r="AH84" s="501"/>
      <c r="AI84" s="501"/>
      <c r="AJ84" s="501"/>
      <c r="AK84" s="501"/>
      <c r="AL84" s="501"/>
      <c r="AM84" s="501"/>
      <c r="AN84" s="501"/>
      <c r="AO84" s="500">
        <f>AO33+AO38+AO46+AO51+AO83</f>
        <v>1598844.16668</v>
      </c>
      <c r="AP84" s="500"/>
      <c r="AQ84" s="500"/>
      <c r="AR84" s="500"/>
      <c r="AS84" s="500"/>
      <c r="AT84" s="500"/>
      <c r="AU84" s="500"/>
      <c r="AV84" s="500"/>
      <c r="AW84" s="500"/>
      <c r="AX84" s="500"/>
      <c r="AY84" s="500"/>
      <c r="AZ84" s="500"/>
      <c r="BA84" s="500"/>
      <c r="BB84" s="500"/>
      <c r="BC84" s="500"/>
      <c r="BD84" s="500"/>
      <c r="BE84" s="500"/>
      <c r="BF84" s="500">
        <f>BF33+BF38+BF46+BF51+BF83</f>
        <v>581322.77</v>
      </c>
      <c r="BG84" s="500"/>
      <c r="BH84" s="500"/>
      <c r="BI84" s="500"/>
      <c r="BJ84" s="500"/>
      <c r="BK84" s="500"/>
      <c r="BL84" s="500"/>
      <c r="BM84" s="500"/>
      <c r="BN84" s="500"/>
      <c r="BO84" s="500"/>
      <c r="BP84" s="500"/>
      <c r="BQ84" s="500"/>
      <c r="BR84" s="500"/>
      <c r="BS84" s="500"/>
      <c r="BT84" s="500"/>
      <c r="BU84" s="500"/>
      <c r="BV84" s="500"/>
      <c r="BW84" s="500"/>
      <c r="BX84" s="500">
        <f>BX33+BX38+BX46+BX51+BX83</f>
        <v>709258.57408000005</v>
      </c>
      <c r="BY84" s="500"/>
      <c r="BZ84" s="500"/>
      <c r="CA84" s="500"/>
      <c r="CB84" s="500"/>
      <c r="CC84" s="500"/>
      <c r="CD84" s="500"/>
      <c r="CE84" s="500"/>
      <c r="CF84" s="500"/>
      <c r="CG84" s="500"/>
      <c r="CH84" s="500"/>
      <c r="CI84" s="500"/>
      <c r="CJ84" s="500"/>
      <c r="CK84" s="500"/>
      <c r="CL84" s="500"/>
      <c r="CM84" s="500"/>
      <c r="CN84" s="500"/>
      <c r="CO84" s="500"/>
      <c r="CP84" s="500"/>
      <c r="CQ84" s="500">
        <f>CQ33+CQ38+CQ46+CQ51+CQ83</f>
        <v>315449.82260000001</v>
      </c>
      <c r="CR84" s="500"/>
      <c r="CS84" s="500"/>
      <c r="CT84" s="500"/>
      <c r="CU84" s="500"/>
      <c r="CV84" s="500"/>
      <c r="CW84" s="500"/>
      <c r="CX84" s="500"/>
      <c r="CY84" s="500"/>
      <c r="CZ84" s="500"/>
      <c r="DA84" s="500"/>
      <c r="DB84" s="500"/>
      <c r="DC84" s="500"/>
      <c r="DD84" s="500"/>
      <c r="DE84" s="500"/>
      <c r="DF84" s="500"/>
      <c r="DG84" s="500"/>
      <c r="DH84" s="500"/>
      <c r="DI84" s="500"/>
      <c r="DJ84" s="500"/>
      <c r="DK84" s="500"/>
      <c r="DL84" s="500"/>
      <c r="DM84" s="500"/>
      <c r="DN84" s="500"/>
      <c r="DO84" s="500"/>
      <c r="DP84" s="500"/>
      <c r="DQ84" s="500"/>
      <c r="DR84" s="500"/>
      <c r="DS84" s="500"/>
      <c r="DT84" s="500"/>
      <c r="DU84" s="500"/>
      <c r="DV84" s="500"/>
      <c r="DW84" s="500"/>
      <c r="DX84" s="500"/>
      <c r="DY84" s="500">
        <f>DY33+DY38+DY46+DY51+DY83</f>
        <v>439354.47880000004</v>
      </c>
      <c r="DZ84" s="500"/>
      <c r="EA84" s="500"/>
      <c r="EB84" s="500"/>
      <c r="EC84" s="500"/>
      <c r="ED84" s="500"/>
      <c r="EE84" s="500"/>
      <c r="EF84" s="500"/>
      <c r="EG84" s="500"/>
      <c r="EH84" s="500"/>
      <c r="EI84" s="500"/>
      <c r="EJ84" s="500"/>
      <c r="EK84" s="500"/>
      <c r="EL84" s="500"/>
      <c r="EM84" s="500"/>
      <c r="EN84" s="500"/>
      <c r="EO84" s="500">
        <f>EO33+EO38+EO46+EO51+EO83</f>
        <v>24386148.082359999</v>
      </c>
      <c r="EP84" s="500"/>
      <c r="EQ84" s="500"/>
      <c r="ER84" s="500"/>
      <c r="ES84" s="500"/>
      <c r="ET84" s="500"/>
      <c r="EU84" s="500"/>
      <c r="EV84" s="500"/>
      <c r="EW84" s="500"/>
      <c r="EX84" s="500"/>
      <c r="EY84" s="500"/>
      <c r="EZ84" s="500"/>
      <c r="FA84" s="500"/>
      <c r="FB84" s="500"/>
      <c r="FC84" s="500"/>
      <c r="FD84" s="500"/>
      <c r="FE84" s="500"/>
    </row>
    <row r="85" spans="1:161" s="114" customFormat="1" ht="15" customHeight="1" x14ac:dyDescent="0.3">
      <c r="A85" s="497" t="s">
        <v>261</v>
      </c>
      <c r="B85" s="498"/>
      <c r="C85" s="498"/>
      <c r="D85" s="498"/>
      <c r="E85" s="498"/>
      <c r="F85" s="498"/>
      <c r="G85" s="498"/>
      <c r="H85" s="498"/>
      <c r="I85" s="498"/>
      <c r="J85" s="498"/>
      <c r="K85" s="498"/>
      <c r="L85" s="498"/>
      <c r="M85" s="498"/>
      <c r="N85" s="498"/>
      <c r="O85" s="498"/>
      <c r="P85" s="498"/>
      <c r="Q85" s="498"/>
      <c r="R85" s="498"/>
      <c r="S85" s="498"/>
      <c r="T85" s="498"/>
      <c r="U85" s="498"/>
      <c r="V85" s="498"/>
      <c r="W85" s="498"/>
      <c r="X85" s="499"/>
      <c r="Y85" s="471" t="s">
        <v>7</v>
      </c>
      <c r="Z85" s="471"/>
      <c r="AA85" s="471"/>
      <c r="AB85" s="471"/>
      <c r="AC85" s="471"/>
      <c r="AD85" s="471"/>
      <c r="AE85" s="471"/>
      <c r="AF85" s="471"/>
      <c r="AG85" s="471"/>
      <c r="AH85" s="471"/>
      <c r="AI85" s="471"/>
      <c r="AJ85" s="471"/>
      <c r="AK85" s="471"/>
      <c r="AL85" s="471"/>
      <c r="AM85" s="471"/>
      <c r="AN85" s="471"/>
      <c r="AO85" s="471"/>
      <c r="AP85" s="471"/>
      <c r="AQ85" s="471"/>
      <c r="AR85" s="471"/>
      <c r="AS85" s="471"/>
      <c r="AT85" s="471"/>
      <c r="AU85" s="471"/>
      <c r="AV85" s="471"/>
      <c r="AW85" s="471"/>
      <c r="AX85" s="471"/>
      <c r="AY85" s="471"/>
      <c r="AZ85" s="471"/>
      <c r="BA85" s="471"/>
      <c r="BB85" s="471"/>
      <c r="BC85" s="471"/>
      <c r="BD85" s="471"/>
      <c r="BE85" s="471"/>
      <c r="BF85" s="471" t="s">
        <v>7</v>
      </c>
      <c r="BG85" s="471"/>
      <c r="BH85" s="471"/>
      <c r="BI85" s="471"/>
      <c r="BJ85" s="471"/>
      <c r="BK85" s="471"/>
      <c r="BL85" s="471"/>
      <c r="BM85" s="471"/>
      <c r="BN85" s="471"/>
      <c r="BO85" s="471"/>
      <c r="BP85" s="471"/>
      <c r="BQ85" s="471"/>
      <c r="BR85" s="471"/>
      <c r="BS85" s="471"/>
      <c r="BT85" s="471"/>
      <c r="BU85" s="471"/>
      <c r="BV85" s="471"/>
      <c r="BW85" s="471"/>
      <c r="BX85" s="471" t="s">
        <v>7</v>
      </c>
      <c r="BY85" s="471"/>
      <c r="BZ85" s="471"/>
      <c r="CA85" s="471"/>
      <c r="CB85" s="471"/>
      <c r="CC85" s="471"/>
      <c r="CD85" s="471"/>
      <c r="CE85" s="471"/>
      <c r="CF85" s="471"/>
      <c r="CG85" s="471"/>
      <c r="CH85" s="471"/>
      <c r="CI85" s="471"/>
      <c r="CJ85" s="471"/>
      <c r="CK85" s="471"/>
      <c r="CL85" s="471"/>
      <c r="CM85" s="471"/>
      <c r="CN85" s="471"/>
      <c r="CO85" s="471"/>
      <c r="CP85" s="471"/>
      <c r="CQ85" s="471" t="s">
        <v>7</v>
      </c>
      <c r="CR85" s="471"/>
      <c r="CS85" s="471"/>
      <c r="CT85" s="471"/>
      <c r="CU85" s="471"/>
      <c r="CV85" s="471"/>
      <c r="CW85" s="471"/>
      <c r="CX85" s="471"/>
      <c r="CY85" s="471"/>
      <c r="CZ85" s="471"/>
      <c r="DA85" s="471"/>
      <c r="DB85" s="471"/>
      <c r="DC85" s="471"/>
      <c r="DD85" s="471"/>
      <c r="DE85" s="471"/>
      <c r="DF85" s="471"/>
      <c r="DG85" s="471"/>
      <c r="DH85" s="471"/>
      <c r="DI85" s="471" t="s">
        <v>7</v>
      </c>
      <c r="DJ85" s="471"/>
      <c r="DK85" s="471"/>
      <c r="DL85" s="471"/>
      <c r="DM85" s="471"/>
      <c r="DN85" s="471"/>
      <c r="DO85" s="471"/>
      <c r="DP85" s="471"/>
      <c r="DQ85" s="471"/>
      <c r="DR85" s="471"/>
      <c r="DS85" s="471"/>
      <c r="DT85" s="471"/>
      <c r="DU85" s="471"/>
      <c r="DV85" s="471"/>
      <c r="DW85" s="471"/>
      <c r="DX85" s="471"/>
      <c r="DY85" s="471" t="s">
        <v>7</v>
      </c>
      <c r="DZ85" s="471"/>
      <c r="EA85" s="471"/>
      <c r="EB85" s="471"/>
      <c r="EC85" s="471"/>
      <c r="ED85" s="471"/>
      <c r="EE85" s="471"/>
      <c r="EF85" s="471"/>
      <c r="EG85" s="471"/>
      <c r="EH85" s="471"/>
      <c r="EI85" s="471"/>
      <c r="EJ85" s="471"/>
      <c r="EK85" s="471"/>
      <c r="EL85" s="471"/>
      <c r="EM85" s="471"/>
      <c r="EN85" s="471"/>
      <c r="EO85" s="493">
        <f>EO84</f>
        <v>24386148.082359999</v>
      </c>
      <c r="EP85" s="494"/>
      <c r="EQ85" s="494"/>
      <c r="ER85" s="494"/>
      <c r="ES85" s="494"/>
      <c r="ET85" s="494"/>
      <c r="EU85" s="494"/>
      <c r="EV85" s="494"/>
      <c r="EW85" s="494"/>
      <c r="EX85" s="494"/>
      <c r="EY85" s="494"/>
      <c r="EZ85" s="494"/>
      <c r="FA85" s="494"/>
      <c r="FB85" s="494"/>
      <c r="FC85" s="494"/>
      <c r="FD85" s="494"/>
      <c r="FE85" s="494"/>
    </row>
    <row r="86" spans="1:161" x14ac:dyDescent="0.25">
      <c r="A86" s="495" t="s">
        <v>371</v>
      </c>
      <c r="B86" s="495"/>
      <c r="C86" s="495"/>
      <c r="D86" s="495"/>
      <c r="E86" s="495"/>
      <c r="F86" s="495"/>
      <c r="G86" s="495"/>
      <c r="H86" s="495"/>
      <c r="I86" s="495"/>
      <c r="J86" s="495"/>
      <c r="K86" s="495"/>
      <c r="L86" s="495"/>
      <c r="M86" s="495"/>
      <c r="N86" s="495"/>
      <c r="O86" s="495"/>
      <c r="P86" s="495"/>
      <c r="Q86" s="495"/>
      <c r="R86" s="495"/>
      <c r="S86" s="495"/>
      <c r="T86" s="495"/>
      <c r="U86" s="495"/>
      <c r="V86" s="495"/>
      <c r="W86" s="495"/>
      <c r="X86" s="495"/>
      <c r="Y86" s="495"/>
      <c r="Z86" s="495"/>
      <c r="AA86" s="495"/>
      <c r="AB86" s="495"/>
      <c r="AC86" s="495"/>
      <c r="AD86" s="495"/>
      <c r="AE86" s="495"/>
      <c r="AF86" s="495"/>
      <c r="AG86" s="495"/>
      <c r="AH86" s="495"/>
      <c r="AI86" s="495"/>
      <c r="AJ86" s="495"/>
      <c r="AK86" s="495"/>
      <c r="AL86" s="495"/>
      <c r="AM86" s="495"/>
      <c r="AN86" s="495"/>
      <c r="AO86" s="495"/>
      <c r="AP86" s="495"/>
      <c r="AQ86" s="495"/>
      <c r="AR86" s="495"/>
      <c r="AS86" s="495"/>
      <c r="AT86" s="495"/>
      <c r="AU86" s="495"/>
      <c r="AV86" s="495"/>
      <c r="AW86" s="495"/>
      <c r="AX86" s="495"/>
      <c r="AY86" s="495"/>
      <c r="AZ86" s="495"/>
      <c r="BA86" s="495"/>
      <c r="BB86" s="495"/>
      <c r="BC86" s="495"/>
      <c r="BD86" s="495"/>
      <c r="BE86" s="495"/>
      <c r="BF86" s="495"/>
      <c r="BG86" s="495"/>
      <c r="BH86" s="495"/>
      <c r="BI86" s="495"/>
      <c r="BJ86" s="495"/>
      <c r="BK86" s="495"/>
      <c r="BL86" s="495"/>
      <c r="BM86" s="495"/>
      <c r="BN86" s="495"/>
      <c r="BO86" s="495"/>
      <c r="BP86" s="495"/>
      <c r="BQ86" s="495"/>
      <c r="BR86" s="495"/>
      <c r="BS86" s="495"/>
      <c r="BT86" s="495"/>
      <c r="BU86" s="495"/>
      <c r="BV86" s="495"/>
      <c r="BW86" s="495"/>
      <c r="BX86" s="495"/>
      <c r="BY86" s="495"/>
      <c r="BZ86" s="495"/>
      <c r="CA86" s="495"/>
      <c r="CB86" s="495"/>
      <c r="CC86" s="495"/>
      <c r="CD86" s="495"/>
      <c r="CE86" s="495"/>
      <c r="CF86" s="495"/>
      <c r="CG86" s="495"/>
      <c r="CH86" s="495"/>
      <c r="CI86" s="495"/>
      <c r="CJ86" s="495"/>
      <c r="CK86" s="495"/>
      <c r="CL86" s="495"/>
      <c r="CM86" s="495"/>
      <c r="CN86" s="495"/>
      <c r="CO86" s="495"/>
      <c r="CP86" s="495"/>
      <c r="CQ86" s="495"/>
      <c r="CR86" s="495"/>
      <c r="CS86" s="495"/>
      <c r="CT86" s="495"/>
      <c r="CU86" s="495"/>
      <c r="CV86" s="495"/>
      <c r="CW86" s="495"/>
      <c r="CX86" s="495"/>
      <c r="CY86" s="495"/>
      <c r="CZ86" s="495"/>
      <c r="DA86" s="495"/>
      <c r="DB86" s="495"/>
      <c r="DC86" s="495"/>
      <c r="DD86" s="495"/>
      <c r="DE86" s="495"/>
      <c r="DF86" s="495"/>
      <c r="DG86" s="495"/>
      <c r="DH86" s="495"/>
      <c r="DI86" s="495"/>
      <c r="DJ86" s="495"/>
      <c r="DK86" s="495"/>
      <c r="DL86" s="495"/>
      <c r="DM86" s="495"/>
      <c r="DN86" s="495"/>
      <c r="DO86" s="495"/>
      <c r="DP86" s="495"/>
      <c r="DQ86" s="495"/>
      <c r="DR86" s="495"/>
      <c r="DS86" s="495"/>
      <c r="DT86" s="495"/>
      <c r="DU86" s="495"/>
      <c r="DV86" s="495"/>
      <c r="DW86" s="495"/>
      <c r="DX86" s="495"/>
      <c r="DY86" s="495"/>
      <c r="DZ86" s="495"/>
      <c r="EA86" s="495"/>
      <c r="EB86" s="495"/>
      <c r="EC86" s="495"/>
      <c r="ED86" s="495"/>
      <c r="EE86" s="495"/>
      <c r="EF86" s="495"/>
      <c r="EG86" s="495"/>
      <c r="EH86" s="495"/>
      <c r="EI86" s="495"/>
      <c r="EJ86" s="495"/>
      <c r="EK86" s="495"/>
      <c r="EL86" s="495"/>
      <c r="EM86" s="495"/>
      <c r="EN86" s="495"/>
      <c r="EO86" s="495"/>
      <c r="EP86" s="495"/>
      <c r="EQ86" s="495"/>
      <c r="ER86" s="495"/>
      <c r="ES86" s="495"/>
      <c r="ET86" s="495"/>
      <c r="EU86" s="495"/>
      <c r="EV86" s="495"/>
      <c r="EW86" s="495"/>
      <c r="EX86" s="495"/>
      <c r="EY86" s="495"/>
      <c r="EZ86" s="495"/>
      <c r="FA86" s="495"/>
      <c r="FB86" s="495"/>
      <c r="FC86" s="495"/>
      <c r="FD86" s="495"/>
      <c r="FE86" s="495"/>
    </row>
    <row r="87" spans="1:161" x14ac:dyDescent="0.25">
      <c r="A87" s="496"/>
      <c r="B87" s="496"/>
      <c r="C87" s="496"/>
      <c r="D87" s="496"/>
      <c r="E87" s="496"/>
      <c r="F87" s="496"/>
      <c r="G87" s="496"/>
      <c r="H87" s="496"/>
      <c r="I87" s="496"/>
      <c r="J87" s="496"/>
      <c r="K87" s="496"/>
      <c r="L87" s="496"/>
      <c r="M87" s="496"/>
      <c r="N87" s="496"/>
      <c r="O87" s="496"/>
      <c r="P87" s="496"/>
      <c r="Q87" s="496"/>
      <c r="R87" s="496"/>
      <c r="S87" s="496"/>
      <c r="T87" s="496"/>
      <c r="U87" s="496"/>
      <c r="V87" s="496"/>
      <c r="W87" s="496"/>
      <c r="X87" s="496"/>
      <c r="Y87" s="496"/>
      <c r="Z87" s="496"/>
      <c r="AA87" s="496"/>
      <c r="AB87" s="496"/>
      <c r="AC87" s="496"/>
      <c r="AD87" s="496"/>
      <c r="AE87" s="496"/>
      <c r="AF87" s="496"/>
      <c r="AG87" s="496"/>
      <c r="AH87" s="496"/>
      <c r="AI87" s="496"/>
      <c r="AJ87" s="496"/>
      <c r="AK87" s="496"/>
      <c r="AL87" s="496"/>
      <c r="AM87" s="496"/>
      <c r="AN87" s="496"/>
      <c r="AO87" s="496"/>
      <c r="AP87" s="496"/>
      <c r="AQ87" s="496"/>
      <c r="AR87" s="496"/>
      <c r="AS87" s="496"/>
      <c r="AT87" s="496"/>
      <c r="AU87" s="496"/>
      <c r="AV87" s="496"/>
      <c r="AW87" s="496"/>
      <c r="AX87" s="496"/>
      <c r="AY87" s="496"/>
      <c r="AZ87" s="496"/>
      <c r="BA87" s="496"/>
      <c r="BB87" s="496"/>
      <c r="BC87" s="496"/>
      <c r="BD87" s="496"/>
      <c r="BE87" s="496"/>
      <c r="BF87" s="496"/>
      <c r="BG87" s="496"/>
      <c r="BH87" s="496"/>
      <c r="BI87" s="496"/>
      <c r="BJ87" s="496"/>
      <c r="BK87" s="496"/>
      <c r="BL87" s="496"/>
      <c r="BM87" s="496"/>
      <c r="BN87" s="496"/>
      <c r="BO87" s="496"/>
      <c r="BP87" s="496"/>
      <c r="BQ87" s="496"/>
      <c r="BR87" s="496"/>
      <c r="BS87" s="496"/>
      <c r="BT87" s="496"/>
      <c r="BU87" s="496"/>
      <c r="BV87" s="496"/>
      <c r="BW87" s="496"/>
      <c r="BX87" s="496"/>
      <c r="BY87" s="496"/>
      <c r="BZ87" s="496"/>
      <c r="CA87" s="496"/>
      <c r="CB87" s="496"/>
      <c r="CC87" s="496"/>
      <c r="CD87" s="496"/>
      <c r="CE87" s="496"/>
      <c r="CF87" s="496"/>
      <c r="CG87" s="496"/>
      <c r="CH87" s="496"/>
      <c r="CI87" s="496"/>
      <c r="CJ87" s="496"/>
      <c r="CK87" s="496"/>
      <c r="CL87" s="496"/>
      <c r="CM87" s="496"/>
      <c r="CN87" s="496"/>
      <c r="CO87" s="496"/>
      <c r="CP87" s="496"/>
      <c r="CQ87" s="496"/>
      <c r="CR87" s="496"/>
      <c r="CS87" s="496"/>
      <c r="CT87" s="496"/>
      <c r="CU87" s="496"/>
      <c r="CV87" s="496"/>
      <c r="CW87" s="496"/>
      <c r="CX87" s="496"/>
      <c r="CY87" s="496"/>
      <c r="CZ87" s="496"/>
      <c r="DA87" s="496"/>
      <c r="DB87" s="496"/>
      <c r="DC87" s="496"/>
      <c r="DD87" s="496"/>
      <c r="DE87" s="496"/>
      <c r="DF87" s="496"/>
      <c r="DG87" s="496"/>
      <c r="DH87" s="496"/>
      <c r="DI87" s="496"/>
      <c r="DJ87" s="496"/>
      <c r="DK87" s="496"/>
      <c r="DL87" s="496"/>
      <c r="DM87" s="496"/>
      <c r="DN87" s="496"/>
      <c r="DO87" s="496"/>
      <c r="DP87" s="496"/>
      <c r="DQ87" s="496"/>
      <c r="DR87" s="496"/>
      <c r="DS87" s="496"/>
      <c r="DT87" s="496"/>
      <c r="DU87" s="496"/>
      <c r="DV87" s="496"/>
      <c r="DW87" s="496"/>
      <c r="DX87" s="496"/>
      <c r="DY87" s="496"/>
      <c r="DZ87" s="496"/>
      <c r="EA87" s="496"/>
      <c r="EB87" s="496"/>
      <c r="EC87" s="496"/>
      <c r="ED87" s="496"/>
      <c r="EE87" s="496"/>
      <c r="EF87" s="496"/>
      <c r="EG87" s="496"/>
      <c r="EH87" s="496"/>
      <c r="EI87" s="496"/>
      <c r="EJ87" s="496"/>
      <c r="EK87" s="496"/>
      <c r="EL87" s="496"/>
      <c r="EM87" s="496"/>
      <c r="EN87" s="496"/>
      <c r="EO87" s="496"/>
      <c r="EP87" s="496"/>
      <c r="EQ87" s="496"/>
      <c r="ER87" s="496"/>
      <c r="ES87" s="496"/>
      <c r="ET87" s="496"/>
      <c r="EU87" s="496"/>
      <c r="EV87" s="496"/>
      <c r="EW87" s="496"/>
      <c r="EX87" s="496"/>
      <c r="EY87" s="496"/>
      <c r="EZ87" s="496"/>
      <c r="FA87" s="496"/>
      <c r="FB87" s="496"/>
      <c r="FC87" s="496"/>
      <c r="FD87" s="496"/>
      <c r="FE87" s="496"/>
    </row>
    <row r="88" spans="1:161" x14ac:dyDescent="0.25">
      <c r="A88" s="496"/>
      <c r="B88" s="496"/>
      <c r="C88" s="496"/>
      <c r="D88" s="496"/>
      <c r="E88" s="496"/>
      <c r="F88" s="496"/>
      <c r="G88" s="496"/>
      <c r="H88" s="496"/>
      <c r="I88" s="496"/>
      <c r="J88" s="496"/>
      <c r="K88" s="496"/>
      <c r="L88" s="496"/>
      <c r="M88" s="496"/>
      <c r="N88" s="496"/>
      <c r="O88" s="496"/>
      <c r="P88" s="496"/>
      <c r="Q88" s="496"/>
      <c r="R88" s="496"/>
      <c r="S88" s="496"/>
      <c r="T88" s="496"/>
      <c r="U88" s="496"/>
      <c r="V88" s="496"/>
      <c r="W88" s="496"/>
      <c r="X88" s="496"/>
      <c r="Y88" s="496"/>
      <c r="Z88" s="496"/>
      <c r="AA88" s="496"/>
      <c r="AB88" s="496"/>
      <c r="AC88" s="496"/>
      <c r="AD88" s="496"/>
      <c r="AE88" s="496"/>
      <c r="AF88" s="496"/>
      <c r="AG88" s="496"/>
      <c r="AH88" s="496"/>
      <c r="AI88" s="496"/>
      <c r="AJ88" s="496"/>
      <c r="AK88" s="496"/>
      <c r="AL88" s="496"/>
      <c r="AM88" s="496"/>
      <c r="AN88" s="496"/>
      <c r="AO88" s="496"/>
      <c r="AP88" s="496"/>
      <c r="AQ88" s="496"/>
      <c r="AR88" s="496"/>
      <c r="AS88" s="496"/>
      <c r="AT88" s="496"/>
      <c r="AU88" s="496"/>
      <c r="AV88" s="496"/>
      <c r="AW88" s="496"/>
      <c r="AX88" s="496"/>
      <c r="AY88" s="496"/>
      <c r="AZ88" s="496"/>
      <c r="BA88" s="496"/>
      <c r="BB88" s="496"/>
      <c r="BC88" s="496"/>
      <c r="BD88" s="496"/>
      <c r="BE88" s="496"/>
      <c r="BF88" s="496"/>
      <c r="BG88" s="496"/>
      <c r="BH88" s="496"/>
      <c r="BI88" s="496"/>
      <c r="BJ88" s="496"/>
      <c r="BK88" s="496"/>
      <c r="BL88" s="496"/>
      <c r="BM88" s="496"/>
      <c r="BN88" s="496"/>
      <c r="BO88" s="496"/>
      <c r="BP88" s="496"/>
      <c r="BQ88" s="496"/>
      <c r="BR88" s="496"/>
      <c r="BS88" s="496"/>
      <c r="BT88" s="496"/>
      <c r="BU88" s="496"/>
      <c r="BV88" s="496"/>
      <c r="BW88" s="496"/>
      <c r="BX88" s="496"/>
      <c r="BY88" s="496"/>
      <c r="BZ88" s="496"/>
      <c r="CA88" s="496"/>
      <c r="CB88" s="496"/>
      <c r="CC88" s="496"/>
      <c r="CD88" s="496"/>
      <c r="CE88" s="496"/>
      <c r="CF88" s="496"/>
      <c r="CG88" s="496"/>
      <c r="CH88" s="496"/>
      <c r="CI88" s="496"/>
      <c r="CJ88" s="496"/>
      <c r="CK88" s="496"/>
      <c r="CL88" s="496"/>
      <c r="CM88" s="496"/>
      <c r="CN88" s="496"/>
      <c r="CO88" s="496"/>
      <c r="CP88" s="496"/>
      <c r="CQ88" s="496"/>
      <c r="CR88" s="496"/>
      <c r="CS88" s="496"/>
      <c r="CT88" s="496"/>
      <c r="CU88" s="496"/>
      <c r="CV88" s="496"/>
      <c r="CW88" s="496"/>
      <c r="CX88" s="496"/>
      <c r="CY88" s="496"/>
      <c r="CZ88" s="496"/>
      <c r="DA88" s="496"/>
      <c r="DB88" s="496"/>
      <c r="DC88" s="496"/>
      <c r="DD88" s="496"/>
      <c r="DE88" s="496"/>
      <c r="DF88" s="496"/>
      <c r="DG88" s="496"/>
      <c r="DH88" s="496"/>
      <c r="DI88" s="496"/>
      <c r="DJ88" s="496"/>
      <c r="DK88" s="496"/>
      <c r="DL88" s="496"/>
      <c r="DM88" s="496"/>
      <c r="DN88" s="496"/>
      <c r="DO88" s="496"/>
      <c r="DP88" s="496"/>
      <c r="DQ88" s="496"/>
      <c r="DR88" s="496"/>
      <c r="DS88" s="496"/>
      <c r="DT88" s="496"/>
      <c r="DU88" s="496"/>
      <c r="DV88" s="496"/>
      <c r="DW88" s="496"/>
      <c r="DX88" s="496"/>
      <c r="DY88" s="496"/>
      <c r="DZ88" s="496"/>
      <c r="EA88" s="496"/>
      <c r="EB88" s="496"/>
      <c r="EC88" s="496"/>
      <c r="ED88" s="496"/>
      <c r="EE88" s="496"/>
      <c r="EF88" s="496"/>
      <c r="EG88" s="496"/>
      <c r="EH88" s="496"/>
      <c r="EI88" s="496"/>
      <c r="EJ88" s="496"/>
      <c r="EK88" s="496"/>
      <c r="EL88" s="496"/>
      <c r="EM88" s="496"/>
      <c r="EN88" s="496"/>
      <c r="EO88" s="496"/>
      <c r="EP88" s="496"/>
      <c r="EQ88" s="496"/>
      <c r="ER88" s="496"/>
      <c r="ES88" s="496"/>
      <c r="ET88" s="496"/>
      <c r="EU88" s="496"/>
      <c r="EV88" s="496"/>
      <c r="EW88" s="496"/>
      <c r="EX88" s="496"/>
      <c r="EY88" s="496"/>
      <c r="EZ88" s="496"/>
      <c r="FA88" s="496"/>
      <c r="FB88" s="496"/>
      <c r="FC88" s="496"/>
      <c r="FD88" s="496"/>
      <c r="FE88" s="496"/>
    </row>
  </sheetData>
  <mergeCells count="694">
    <mergeCell ref="Y37:AN37"/>
    <mergeCell ref="BF37:BW37"/>
    <mergeCell ref="BX37:CP37"/>
    <mergeCell ref="CQ37:DH37"/>
    <mergeCell ref="DI37:DX37"/>
    <mergeCell ref="DY37:EN37"/>
    <mergeCell ref="EO37:FE37"/>
    <mergeCell ref="EO39:FE39"/>
    <mergeCell ref="BX38:CP38"/>
    <mergeCell ref="Y38:AN38"/>
    <mergeCell ref="AO38:BE38"/>
    <mergeCell ref="BF38:BW38"/>
    <mergeCell ref="DI81:DX81"/>
    <mergeCell ref="DY81:EN81"/>
    <mergeCell ref="EO56:FE56"/>
    <mergeCell ref="A56:F56"/>
    <mergeCell ref="G56:X56"/>
    <mergeCell ref="Y56:AN56"/>
    <mergeCell ref="AO30:BE30"/>
    <mergeCell ref="BF30:BW30"/>
    <mergeCell ref="BX30:CP30"/>
    <mergeCell ref="CQ30:DH30"/>
    <mergeCell ref="DI30:DX30"/>
    <mergeCell ref="DY30:EN30"/>
    <mergeCell ref="EO81:FE81"/>
    <mergeCell ref="A47:F47"/>
    <mergeCell ref="G47:X47"/>
    <mergeCell ref="Y47:AN47"/>
    <mergeCell ref="AO47:BE47"/>
    <mergeCell ref="BF47:BW47"/>
    <mergeCell ref="BX47:CP47"/>
    <mergeCell ref="CQ47:DH47"/>
    <mergeCell ref="DI47:DX47"/>
    <mergeCell ref="DY47:EN47"/>
    <mergeCell ref="EO47:FE47"/>
    <mergeCell ref="A81:F81"/>
    <mergeCell ref="G81:X81"/>
    <mergeCell ref="Y81:AN81"/>
    <mergeCell ref="AO81:BE81"/>
    <mergeCell ref="BF81:BW81"/>
    <mergeCell ref="BX81:CP81"/>
    <mergeCell ref="CQ81:DH81"/>
    <mergeCell ref="G15:X33"/>
    <mergeCell ref="A15:F33"/>
    <mergeCell ref="AO56:BE56"/>
    <mergeCell ref="BF56:BW56"/>
    <mergeCell ref="BX56:CP56"/>
    <mergeCell ref="CQ56:DH56"/>
    <mergeCell ref="Y26:AN26"/>
    <mergeCell ref="AO26:BE26"/>
    <mergeCell ref="BF26:BW26"/>
    <mergeCell ref="Y25:AN25"/>
    <mergeCell ref="AO25:BE25"/>
    <mergeCell ref="BF25:BW25"/>
    <mergeCell ref="CQ25:DH25"/>
    <mergeCell ref="BX66:CP66"/>
    <mergeCell ref="CQ66:DH66"/>
    <mergeCell ref="BX64:CP64"/>
    <mergeCell ref="CQ64:DH64"/>
    <mergeCell ref="BX62:CP62"/>
    <mergeCell ref="DI56:DX56"/>
    <mergeCell ref="DY56:EN56"/>
    <mergeCell ref="EO46:FE46"/>
    <mergeCell ref="A51:F51"/>
    <mergeCell ref="G51:X51"/>
    <mergeCell ref="Y51:AN51"/>
    <mergeCell ref="AO51:BE51"/>
    <mergeCell ref="BF51:BW51"/>
    <mergeCell ref="BX51:CP51"/>
    <mergeCell ref="CQ51:DH51"/>
    <mergeCell ref="DI51:DX51"/>
    <mergeCell ref="DY51:EN51"/>
    <mergeCell ref="EO51:FE51"/>
    <mergeCell ref="A46:F46"/>
    <mergeCell ref="G46:X46"/>
    <mergeCell ref="Y46:AN46"/>
    <mergeCell ref="AO46:BE46"/>
    <mergeCell ref="BF46:BW46"/>
    <mergeCell ref="DI46:DX46"/>
    <mergeCell ref="DY46:EN46"/>
    <mergeCell ref="BX50:CP50"/>
    <mergeCell ref="CQ50:DH50"/>
    <mergeCell ref="DI50:DX50"/>
    <mergeCell ref="DY50:EN50"/>
    <mergeCell ref="BX26:CP26"/>
    <mergeCell ref="CQ26:DH26"/>
    <mergeCell ref="DI26:DX26"/>
    <mergeCell ref="DY26:EN26"/>
    <mergeCell ref="EO26:FE26"/>
    <mergeCell ref="CQ38:DH38"/>
    <mergeCell ref="DI38:DX38"/>
    <mergeCell ref="DY38:EN38"/>
    <mergeCell ref="EO38:FE38"/>
    <mergeCell ref="EO36:FE36"/>
    <mergeCell ref="EO35:FE35"/>
    <mergeCell ref="EO34:FE34"/>
    <mergeCell ref="BX29:CP29"/>
    <mergeCell ref="CQ29:DH29"/>
    <mergeCell ref="DI29:DX29"/>
    <mergeCell ref="DY29:EN29"/>
    <mergeCell ref="EO29:FE29"/>
    <mergeCell ref="EO31:FE31"/>
    <mergeCell ref="BX28:CP28"/>
    <mergeCell ref="CQ28:DH28"/>
    <mergeCell ref="BX33:CP33"/>
    <mergeCell ref="CQ33:DH33"/>
    <mergeCell ref="BX32:CP32"/>
    <mergeCell ref="CQ32:DH32"/>
    <mergeCell ref="EO50:FE50"/>
    <mergeCell ref="EO49:FE49"/>
    <mergeCell ref="BX48:CP48"/>
    <mergeCell ref="CQ48:DH48"/>
    <mergeCell ref="DI48:DX48"/>
    <mergeCell ref="DY48:EN48"/>
    <mergeCell ref="EO48:FE48"/>
    <mergeCell ref="EO41:FE41"/>
    <mergeCell ref="BX40:CP40"/>
    <mergeCell ref="CQ40:DH40"/>
    <mergeCell ref="DI40:DX40"/>
    <mergeCell ref="DY40:EN40"/>
    <mergeCell ref="EO40:FE40"/>
    <mergeCell ref="EO45:FE45"/>
    <mergeCell ref="EO43:FE43"/>
    <mergeCell ref="EO42:FE42"/>
    <mergeCell ref="EO44:FE44"/>
    <mergeCell ref="BX44:CP44"/>
    <mergeCell ref="CQ44:DH44"/>
    <mergeCell ref="DI44:DX44"/>
    <mergeCell ref="DY44:EN44"/>
    <mergeCell ref="DI25:DX25"/>
    <mergeCell ref="DY25:EN25"/>
    <mergeCell ref="EO23:FE23"/>
    <mergeCell ref="Y24:AN24"/>
    <mergeCell ref="AO24:BE24"/>
    <mergeCell ref="BF24:BW24"/>
    <mergeCell ref="BX24:CP24"/>
    <mergeCell ref="CQ24:DH24"/>
    <mergeCell ref="DI24:DX24"/>
    <mergeCell ref="DY24:EN24"/>
    <mergeCell ref="EO24:FE24"/>
    <mergeCell ref="Y23:AN23"/>
    <mergeCell ref="AO23:BE23"/>
    <mergeCell ref="BF23:BW23"/>
    <mergeCell ref="BX23:CP23"/>
    <mergeCell ref="CQ23:DH23"/>
    <mergeCell ref="DI23:DX23"/>
    <mergeCell ref="DY23:EN23"/>
    <mergeCell ref="EO25:FE25"/>
    <mergeCell ref="BX25:CP25"/>
    <mergeCell ref="DI66:DX66"/>
    <mergeCell ref="DY66:EN66"/>
    <mergeCell ref="EO66:FE66"/>
    <mergeCell ref="A66:F66"/>
    <mergeCell ref="G66:X66"/>
    <mergeCell ref="Y66:AN66"/>
    <mergeCell ref="AO66:BE66"/>
    <mergeCell ref="BF66:BW66"/>
    <mergeCell ref="BX65:CP65"/>
    <mergeCell ref="CQ65:DH65"/>
    <mergeCell ref="DI65:DX65"/>
    <mergeCell ref="DY65:EN65"/>
    <mergeCell ref="EO65:FE65"/>
    <mergeCell ref="A65:F65"/>
    <mergeCell ref="G65:X65"/>
    <mergeCell ref="Y65:AN65"/>
    <mergeCell ref="AO65:BE65"/>
    <mergeCell ref="BF65:BW65"/>
    <mergeCell ref="DI64:DX64"/>
    <mergeCell ref="DY64:EN64"/>
    <mergeCell ref="EO64:FE64"/>
    <mergeCell ref="A64:F64"/>
    <mergeCell ref="G64:X64"/>
    <mergeCell ref="Y64:AN64"/>
    <mergeCell ref="AO64:BE64"/>
    <mergeCell ref="BF64:BW64"/>
    <mergeCell ref="BX63:CP63"/>
    <mergeCell ref="CQ63:DH63"/>
    <mergeCell ref="DI63:DX63"/>
    <mergeCell ref="DY63:EN63"/>
    <mergeCell ref="EO63:FE63"/>
    <mergeCell ref="A63:F63"/>
    <mergeCell ref="G63:X63"/>
    <mergeCell ref="Y63:AN63"/>
    <mergeCell ref="AO63:BE63"/>
    <mergeCell ref="BF63:BW63"/>
    <mergeCell ref="CQ62:DH62"/>
    <mergeCell ref="DI62:DX62"/>
    <mergeCell ref="DY62:EN62"/>
    <mergeCell ref="EO62:FE62"/>
    <mergeCell ref="A62:F62"/>
    <mergeCell ref="G62:X62"/>
    <mergeCell ref="Y62:AN62"/>
    <mergeCell ref="AO62:BE62"/>
    <mergeCell ref="BF62:BW62"/>
    <mergeCell ref="BX61:CP61"/>
    <mergeCell ref="CQ61:DH61"/>
    <mergeCell ref="DI61:DX61"/>
    <mergeCell ref="DY61:EN61"/>
    <mergeCell ref="EO61:FE61"/>
    <mergeCell ref="A61:F61"/>
    <mergeCell ref="G61:X61"/>
    <mergeCell ref="Y61:AN61"/>
    <mergeCell ref="AO61:BE61"/>
    <mergeCell ref="BF61:BW61"/>
    <mergeCell ref="BX60:CP60"/>
    <mergeCell ref="CQ60:DH60"/>
    <mergeCell ref="DI60:DX60"/>
    <mergeCell ref="DY60:EN60"/>
    <mergeCell ref="EO60:FE60"/>
    <mergeCell ref="A60:F60"/>
    <mergeCell ref="G60:X60"/>
    <mergeCell ref="Y60:AN60"/>
    <mergeCell ref="AO60:BE60"/>
    <mergeCell ref="BF60:BW60"/>
    <mergeCell ref="BX59:CP59"/>
    <mergeCell ref="CQ59:DH59"/>
    <mergeCell ref="DI59:DX59"/>
    <mergeCell ref="DY59:EN59"/>
    <mergeCell ref="EO59:FE59"/>
    <mergeCell ref="A59:F59"/>
    <mergeCell ref="G59:X59"/>
    <mergeCell ref="Y59:AN59"/>
    <mergeCell ref="AO59:BE59"/>
    <mergeCell ref="BF59:BW59"/>
    <mergeCell ref="BX58:CP58"/>
    <mergeCell ref="CQ58:DH58"/>
    <mergeCell ref="DI58:DX58"/>
    <mergeCell ref="DY58:EN58"/>
    <mergeCell ref="EO58:FE58"/>
    <mergeCell ref="A58:F58"/>
    <mergeCell ref="G58:X58"/>
    <mergeCell ref="Y58:AN58"/>
    <mergeCell ref="AO58:BE58"/>
    <mergeCell ref="BF58:BW58"/>
    <mergeCell ref="BX57:CP57"/>
    <mergeCell ref="CQ57:DH57"/>
    <mergeCell ref="DI57:DX57"/>
    <mergeCell ref="DY57:EN57"/>
    <mergeCell ref="EO57:FE57"/>
    <mergeCell ref="A57:F57"/>
    <mergeCell ref="G57:X57"/>
    <mergeCell ref="Y57:AN57"/>
    <mergeCell ref="AO57:BE57"/>
    <mergeCell ref="BF57:BW57"/>
    <mergeCell ref="BX55:CP55"/>
    <mergeCell ref="CQ55:DH55"/>
    <mergeCell ref="DI55:DX55"/>
    <mergeCell ref="DY55:EN55"/>
    <mergeCell ref="EO55:FE55"/>
    <mergeCell ref="A55:F55"/>
    <mergeCell ref="G55:X55"/>
    <mergeCell ref="Y55:AN55"/>
    <mergeCell ref="AO55:BE55"/>
    <mergeCell ref="BF55:BW55"/>
    <mergeCell ref="BX54:CP54"/>
    <mergeCell ref="CQ54:DH54"/>
    <mergeCell ref="DI54:DX54"/>
    <mergeCell ref="DY54:EN54"/>
    <mergeCell ref="EO54:FE54"/>
    <mergeCell ref="A54:F54"/>
    <mergeCell ref="G54:X54"/>
    <mergeCell ref="Y54:AN54"/>
    <mergeCell ref="AO54:BE54"/>
    <mergeCell ref="BF54:BW54"/>
    <mergeCell ref="BX53:CP53"/>
    <mergeCell ref="CQ53:DH53"/>
    <mergeCell ref="DI53:DX53"/>
    <mergeCell ref="DY53:EN53"/>
    <mergeCell ref="EO53:FE53"/>
    <mergeCell ref="A53:F53"/>
    <mergeCell ref="G53:X53"/>
    <mergeCell ref="Y53:AN53"/>
    <mergeCell ref="AO53:BE53"/>
    <mergeCell ref="BF53:BW53"/>
    <mergeCell ref="BX52:CP52"/>
    <mergeCell ref="CQ52:DH52"/>
    <mergeCell ref="DI52:DX52"/>
    <mergeCell ref="DY52:EN52"/>
    <mergeCell ref="EO52:FE52"/>
    <mergeCell ref="A52:F52"/>
    <mergeCell ref="G52:X52"/>
    <mergeCell ref="Y52:AN52"/>
    <mergeCell ref="AO52:BE52"/>
    <mergeCell ref="BF52:BW52"/>
    <mergeCell ref="A50:F50"/>
    <mergeCell ref="G50:X50"/>
    <mergeCell ref="Y50:AN50"/>
    <mergeCell ref="AO50:BE50"/>
    <mergeCell ref="BF50:BW50"/>
    <mergeCell ref="BX49:CP49"/>
    <mergeCell ref="CQ49:DH49"/>
    <mergeCell ref="DI49:DX49"/>
    <mergeCell ref="DY49:EN49"/>
    <mergeCell ref="A49:F49"/>
    <mergeCell ref="G49:X49"/>
    <mergeCell ref="Y49:AN49"/>
    <mergeCell ref="AO49:BE49"/>
    <mergeCell ref="BF49:BW49"/>
    <mergeCell ref="A48:F48"/>
    <mergeCell ref="G48:X48"/>
    <mergeCell ref="Y48:AN48"/>
    <mergeCell ref="AO48:BE48"/>
    <mergeCell ref="BF48:BW48"/>
    <mergeCell ref="BX41:CP41"/>
    <mergeCell ref="CQ41:DH41"/>
    <mergeCell ref="DI41:DX41"/>
    <mergeCell ref="DY41:EN41"/>
    <mergeCell ref="A41:F41"/>
    <mergeCell ref="G41:X41"/>
    <mergeCell ref="Y41:AN41"/>
    <mergeCell ref="AO41:BE41"/>
    <mergeCell ref="BF41:BW41"/>
    <mergeCell ref="BX45:CP45"/>
    <mergeCell ref="CQ45:DH45"/>
    <mergeCell ref="DI45:DX45"/>
    <mergeCell ref="DY45:EN45"/>
    <mergeCell ref="BX42:CP42"/>
    <mergeCell ref="CQ42:DH42"/>
    <mergeCell ref="DI42:DX42"/>
    <mergeCell ref="DY42:EN42"/>
    <mergeCell ref="BX46:CP46"/>
    <mergeCell ref="CQ46:DH46"/>
    <mergeCell ref="A40:F40"/>
    <mergeCell ref="G40:X40"/>
    <mergeCell ref="Y40:AN40"/>
    <mergeCell ref="AO40:BE40"/>
    <mergeCell ref="BF40:BW40"/>
    <mergeCell ref="BX39:CP39"/>
    <mergeCell ref="CQ39:DH39"/>
    <mergeCell ref="DI39:DX39"/>
    <mergeCell ref="DY39:EN39"/>
    <mergeCell ref="A39:F39"/>
    <mergeCell ref="G39:X39"/>
    <mergeCell ref="Y39:AN39"/>
    <mergeCell ref="AO39:BE39"/>
    <mergeCell ref="BF39:BW39"/>
    <mergeCell ref="G34:X38"/>
    <mergeCell ref="A34:F38"/>
    <mergeCell ref="BX36:CP36"/>
    <mergeCell ref="CQ36:DH36"/>
    <mergeCell ref="DI36:DX36"/>
    <mergeCell ref="DY36:EN36"/>
    <mergeCell ref="Y36:AN36"/>
    <mergeCell ref="AO36:BE36"/>
    <mergeCell ref="BF36:BW36"/>
    <mergeCell ref="BX35:CP35"/>
    <mergeCell ref="CQ35:DH35"/>
    <mergeCell ref="DI35:DX35"/>
    <mergeCell ref="DY35:EN35"/>
    <mergeCell ref="Y35:AN35"/>
    <mergeCell ref="AO35:BE35"/>
    <mergeCell ref="BF35:BW35"/>
    <mergeCell ref="BX34:CP34"/>
    <mergeCell ref="CQ34:DH34"/>
    <mergeCell ref="DI34:DX34"/>
    <mergeCell ref="DY34:EN34"/>
    <mergeCell ref="Y34:AN34"/>
    <mergeCell ref="AO34:BE34"/>
    <mergeCell ref="BF34:BW34"/>
    <mergeCell ref="AO37:BE37"/>
    <mergeCell ref="EO33:FE33"/>
    <mergeCell ref="Y33:AN33"/>
    <mergeCell ref="AO33:BE33"/>
    <mergeCell ref="BF33:BW33"/>
    <mergeCell ref="Y29:AN29"/>
    <mergeCell ref="AO29:BE29"/>
    <mergeCell ref="BF29:BW29"/>
    <mergeCell ref="Y31:AN31"/>
    <mergeCell ref="AO31:BE31"/>
    <mergeCell ref="BF31:BW31"/>
    <mergeCell ref="CQ31:DH31"/>
    <mergeCell ref="DI31:DX31"/>
    <mergeCell ref="DY31:EN31"/>
    <mergeCell ref="Y30:AN30"/>
    <mergeCell ref="EO30:FE30"/>
    <mergeCell ref="BX31:CP31"/>
    <mergeCell ref="Y32:AN32"/>
    <mergeCell ref="AO32:BE32"/>
    <mergeCell ref="BF32:BW32"/>
    <mergeCell ref="DI32:DX32"/>
    <mergeCell ref="DY32:EN32"/>
    <mergeCell ref="EO32:FE32"/>
    <mergeCell ref="DI33:DX33"/>
    <mergeCell ref="DY33:EN33"/>
    <mergeCell ref="DI28:DX28"/>
    <mergeCell ref="DY28:EN28"/>
    <mergeCell ref="EO28:FE28"/>
    <mergeCell ref="Y28:AN28"/>
    <mergeCell ref="AO28:BE28"/>
    <mergeCell ref="BF28:BW28"/>
    <mergeCell ref="BX27:CP27"/>
    <mergeCell ref="CQ27:DH27"/>
    <mergeCell ref="DI27:DX27"/>
    <mergeCell ref="DY27:EN27"/>
    <mergeCell ref="EO27:FE27"/>
    <mergeCell ref="Y27:AN27"/>
    <mergeCell ref="AO27:BE27"/>
    <mergeCell ref="BF27:BW27"/>
    <mergeCell ref="BX22:CP22"/>
    <mergeCell ref="CQ22:DH22"/>
    <mergeCell ref="DI22:DX22"/>
    <mergeCell ref="DY22:EN22"/>
    <mergeCell ref="EO22:FE22"/>
    <mergeCell ref="Y22:AN22"/>
    <mergeCell ref="AO22:BE22"/>
    <mergeCell ref="BF22:BW22"/>
    <mergeCell ref="BX21:CP21"/>
    <mergeCell ref="CQ21:DH21"/>
    <mergeCell ref="DI21:DX21"/>
    <mergeCell ref="DY21:EN21"/>
    <mergeCell ref="EO21:FE21"/>
    <mergeCell ref="Y21:AN21"/>
    <mergeCell ref="AO21:BE21"/>
    <mergeCell ref="BF21:BW21"/>
    <mergeCell ref="BX20:CP20"/>
    <mergeCell ref="CQ20:DH20"/>
    <mergeCell ref="DI20:DX20"/>
    <mergeCell ref="DY20:EN20"/>
    <mergeCell ref="EO20:FE20"/>
    <mergeCell ref="Y20:AN20"/>
    <mergeCell ref="AO20:BE20"/>
    <mergeCell ref="BF20:BW20"/>
    <mergeCell ref="BX19:CP19"/>
    <mergeCell ref="CQ19:DH19"/>
    <mergeCell ref="DI19:DX19"/>
    <mergeCell ref="DY19:EN19"/>
    <mergeCell ref="EO19:FE19"/>
    <mergeCell ref="Y19:AN19"/>
    <mergeCell ref="AO19:BE19"/>
    <mergeCell ref="BF19:BW19"/>
    <mergeCell ref="BX18:CP18"/>
    <mergeCell ref="CQ18:DH18"/>
    <mergeCell ref="DI18:DX18"/>
    <mergeCell ref="DY18:EN18"/>
    <mergeCell ref="EO18:FE18"/>
    <mergeCell ref="Y18:AN18"/>
    <mergeCell ref="AO18:BE18"/>
    <mergeCell ref="BF18:BW18"/>
    <mergeCell ref="BX17:CP17"/>
    <mergeCell ref="CQ17:DH17"/>
    <mergeCell ref="DI17:DX17"/>
    <mergeCell ref="DY17:EN17"/>
    <mergeCell ref="EO17:FE17"/>
    <mergeCell ref="Y17:AN17"/>
    <mergeCell ref="AO17:BE17"/>
    <mergeCell ref="BF17:BW17"/>
    <mergeCell ref="CQ16:DH16"/>
    <mergeCell ref="DI16:DX16"/>
    <mergeCell ref="DY16:EN16"/>
    <mergeCell ref="EO16:FE16"/>
    <mergeCell ref="Y16:AN16"/>
    <mergeCell ref="AO16:BE16"/>
    <mergeCell ref="BF16:BW16"/>
    <mergeCell ref="BX15:CP15"/>
    <mergeCell ref="CQ15:DH15"/>
    <mergeCell ref="DI15:DX15"/>
    <mergeCell ref="DY15:EN15"/>
    <mergeCell ref="EO15:FE15"/>
    <mergeCell ref="Y15:AN15"/>
    <mergeCell ref="AO15:BE15"/>
    <mergeCell ref="BF15:BW15"/>
    <mergeCell ref="EO74:FE74"/>
    <mergeCell ref="A74:F74"/>
    <mergeCell ref="G74:X74"/>
    <mergeCell ref="Y74:AN74"/>
    <mergeCell ref="AO74:BE74"/>
    <mergeCell ref="BF74:BW74"/>
    <mergeCell ref="BX75:CP75"/>
    <mergeCell ref="CQ75:DH75"/>
    <mergeCell ref="DI75:DX75"/>
    <mergeCell ref="DY75:EN75"/>
    <mergeCell ref="EO75:FE75"/>
    <mergeCell ref="A75:F75"/>
    <mergeCell ref="G75:X75"/>
    <mergeCell ref="Y75:AN75"/>
    <mergeCell ref="AO75:BE75"/>
    <mergeCell ref="BF75:BW75"/>
    <mergeCell ref="EO72:FE72"/>
    <mergeCell ref="A72:F72"/>
    <mergeCell ref="G72:X72"/>
    <mergeCell ref="Y72:AN72"/>
    <mergeCell ref="AO72:BE72"/>
    <mergeCell ref="BF72:BW72"/>
    <mergeCell ref="BX73:CP73"/>
    <mergeCell ref="CQ73:DH73"/>
    <mergeCell ref="DI73:DX73"/>
    <mergeCell ref="DY73:EN73"/>
    <mergeCell ref="EO73:FE73"/>
    <mergeCell ref="A73:F73"/>
    <mergeCell ref="G73:X73"/>
    <mergeCell ref="Y73:AN73"/>
    <mergeCell ref="AO73:BE73"/>
    <mergeCell ref="BF73:BW73"/>
    <mergeCell ref="EO70:FE70"/>
    <mergeCell ref="A70:F70"/>
    <mergeCell ref="G70:X70"/>
    <mergeCell ref="Y70:AN70"/>
    <mergeCell ref="AO70:BE70"/>
    <mergeCell ref="BF70:BW70"/>
    <mergeCell ref="BX71:CP71"/>
    <mergeCell ref="CQ71:DH71"/>
    <mergeCell ref="DI71:DX71"/>
    <mergeCell ref="DY71:EN71"/>
    <mergeCell ref="EO71:FE71"/>
    <mergeCell ref="A71:F71"/>
    <mergeCell ref="G71:X71"/>
    <mergeCell ref="Y71:AN71"/>
    <mergeCell ref="AO71:BE71"/>
    <mergeCell ref="BF71:BW71"/>
    <mergeCell ref="BX67:CP67"/>
    <mergeCell ref="CQ67:DH67"/>
    <mergeCell ref="DI67:DX67"/>
    <mergeCell ref="DY67:EN67"/>
    <mergeCell ref="EO67:FE67"/>
    <mergeCell ref="A67:F67"/>
    <mergeCell ref="G67:X67"/>
    <mergeCell ref="Y67:AN67"/>
    <mergeCell ref="AO67:BE67"/>
    <mergeCell ref="BF67:BW67"/>
    <mergeCell ref="A45:F45"/>
    <mergeCell ref="G45:X45"/>
    <mergeCell ref="Y45:AN45"/>
    <mergeCell ref="AO45:BE45"/>
    <mergeCell ref="BF45:BW45"/>
    <mergeCell ref="BX43:CP43"/>
    <mergeCell ref="CQ43:DH43"/>
    <mergeCell ref="DI43:DX43"/>
    <mergeCell ref="DY43:EN43"/>
    <mergeCell ref="A43:F43"/>
    <mergeCell ref="G43:X43"/>
    <mergeCell ref="Y43:AN43"/>
    <mergeCell ref="AO43:BE43"/>
    <mergeCell ref="BF43:BW43"/>
    <mergeCell ref="A44:F44"/>
    <mergeCell ref="G44:X44"/>
    <mergeCell ref="Y44:AN44"/>
    <mergeCell ref="AO44:BE44"/>
    <mergeCell ref="BF44:BW44"/>
    <mergeCell ref="BX76:CP76"/>
    <mergeCell ref="CQ76:DH76"/>
    <mergeCell ref="DI76:DX76"/>
    <mergeCell ref="DY76:EN76"/>
    <mergeCell ref="G68:X68"/>
    <mergeCell ref="Y68:AN68"/>
    <mergeCell ref="AO68:BE68"/>
    <mergeCell ref="BF68:BW68"/>
    <mergeCell ref="BX68:CP68"/>
    <mergeCell ref="CQ68:DH68"/>
    <mergeCell ref="DI68:DX68"/>
    <mergeCell ref="BX70:CP70"/>
    <mergeCell ref="CQ70:DH70"/>
    <mergeCell ref="DI70:DX70"/>
    <mergeCell ref="DY70:EN70"/>
    <mergeCell ref="BX72:CP72"/>
    <mergeCell ref="CQ72:DH72"/>
    <mergeCell ref="DI72:DX72"/>
    <mergeCell ref="DY72:EN72"/>
    <mergeCell ref="BX74:CP74"/>
    <mergeCell ref="CQ74:DH74"/>
    <mergeCell ref="DI74:DX74"/>
    <mergeCell ref="DY74:EN74"/>
    <mergeCell ref="DY68:EN68"/>
    <mergeCell ref="EO80:FE80"/>
    <mergeCell ref="A80:F80"/>
    <mergeCell ref="G80:X80"/>
    <mergeCell ref="Y80:AN80"/>
    <mergeCell ref="AO80:BE80"/>
    <mergeCell ref="BF80:BW80"/>
    <mergeCell ref="BX79:CP79"/>
    <mergeCell ref="CQ79:DH79"/>
    <mergeCell ref="DI79:DX79"/>
    <mergeCell ref="DY79:EN79"/>
    <mergeCell ref="EO79:FE79"/>
    <mergeCell ref="A79:F79"/>
    <mergeCell ref="G79:X79"/>
    <mergeCell ref="Y79:AN79"/>
    <mergeCell ref="AO79:BE79"/>
    <mergeCell ref="BF79:BW79"/>
    <mergeCell ref="BX80:CP80"/>
    <mergeCell ref="CQ80:DH80"/>
    <mergeCell ref="DI80:DX80"/>
    <mergeCell ref="DY80:EN80"/>
    <mergeCell ref="EO78:FE78"/>
    <mergeCell ref="A78:F78"/>
    <mergeCell ref="G78:X78"/>
    <mergeCell ref="Y78:AN78"/>
    <mergeCell ref="AO78:BE78"/>
    <mergeCell ref="BF78:BW78"/>
    <mergeCell ref="BX77:CP77"/>
    <mergeCell ref="CQ77:DH77"/>
    <mergeCell ref="DI77:DX77"/>
    <mergeCell ref="DY77:EN77"/>
    <mergeCell ref="EO77:FE77"/>
    <mergeCell ref="A77:F77"/>
    <mergeCell ref="G77:X77"/>
    <mergeCell ref="Y77:AN77"/>
    <mergeCell ref="AO77:BE77"/>
    <mergeCell ref="BF77:BW77"/>
    <mergeCell ref="BX78:CP78"/>
    <mergeCell ref="CQ78:DH78"/>
    <mergeCell ref="DI78:DX78"/>
    <mergeCell ref="DY78:EN78"/>
    <mergeCell ref="EO76:FE76"/>
    <mergeCell ref="A76:F76"/>
    <mergeCell ref="G76:X76"/>
    <mergeCell ref="Y76:AN76"/>
    <mergeCell ref="AO76:BE76"/>
    <mergeCell ref="BF76:BW76"/>
    <mergeCell ref="BX83:CP83"/>
    <mergeCell ref="CQ83:DH83"/>
    <mergeCell ref="DI83:DX83"/>
    <mergeCell ref="DY83:EN83"/>
    <mergeCell ref="EO83:FE83"/>
    <mergeCell ref="A83:F83"/>
    <mergeCell ref="G83:X83"/>
    <mergeCell ref="Y83:AN83"/>
    <mergeCell ref="AO83:BE83"/>
    <mergeCell ref="BF83:BW83"/>
    <mergeCell ref="BX82:CP82"/>
    <mergeCell ref="CQ82:DH82"/>
    <mergeCell ref="DI82:DX82"/>
    <mergeCell ref="DY82:EN82"/>
    <mergeCell ref="EO82:FE82"/>
    <mergeCell ref="A82:F82"/>
    <mergeCell ref="G82:X82"/>
    <mergeCell ref="Y82:AN82"/>
    <mergeCell ref="BX84:CP84"/>
    <mergeCell ref="CQ84:DH84"/>
    <mergeCell ref="DI84:DX84"/>
    <mergeCell ref="DY84:EN84"/>
    <mergeCell ref="EO84:FE84"/>
    <mergeCell ref="A84:F84"/>
    <mergeCell ref="G84:X84"/>
    <mergeCell ref="Y84:AN84"/>
    <mergeCell ref="AO84:BE84"/>
    <mergeCell ref="BF84:BW84"/>
    <mergeCell ref="DY85:EN85"/>
    <mergeCell ref="EO85:FE85"/>
    <mergeCell ref="A86:FE88"/>
    <mergeCell ref="A85:X85"/>
    <mergeCell ref="Y85:AN85"/>
    <mergeCell ref="AO85:BE85"/>
    <mergeCell ref="BF85:BW85"/>
    <mergeCell ref="BX85:CP85"/>
    <mergeCell ref="CQ85:DH85"/>
    <mergeCell ref="DI85:DX85"/>
    <mergeCell ref="AO82:BE82"/>
    <mergeCell ref="BF82:BW82"/>
    <mergeCell ref="BX14:CP14"/>
    <mergeCell ref="CQ14:DH14"/>
    <mergeCell ref="DI14:DX14"/>
    <mergeCell ref="DY14:EN14"/>
    <mergeCell ref="EO14:FE14"/>
    <mergeCell ref="A14:F14"/>
    <mergeCell ref="G14:X14"/>
    <mergeCell ref="Y14:AN14"/>
    <mergeCell ref="AO14:BE14"/>
    <mergeCell ref="BF14:BW14"/>
    <mergeCell ref="EO68:FE68"/>
    <mergeCell ref="A69:F69"/>
    <mergeCell ref="G69:X69"/>
    <mergeCell ref="Y69:AN69"/>
    <mergeCell ref="AO69:BE69"/>
    <mergeCell ref="BF69:BW69"/>
    <mergeCell ref="BX69:CP69"/>
    <mergeCell ref="CQ69:DH69"/>
    <mergeCell ref="DI69:DX69"/>
    <mergeCell ref="DY69:EN69"/>
    <mergeCell ref="EO69:FE69"/>
    <mergeCell ref="A68:F68"/>
    <mergeCell ref="A42:F42"/>
    <mergeCell ref="G42:X42"/>
    <mergeCell ref="Y42:AN42"/>
    <mergeCell ref="AO42:BE42"/>
    <mergeCell ref="BF42:BW42"/>
    <mergeCell ref="A1:FE1"/>
    <mergeCell ref="A3:FE3"/>
    <mergeCell ref="X5:FE5"/>
    <mergeCell ref="A7:AO7"/>
    <mergeCell ref="AP7:FE7"/>
    <mergeCell ref="A9:FE9"/>
    <mergeCell ref="A11:F13"/>
    <mergeCell ref="G11:X13"/>
    <mergeCell ref="Y11:AN13"/>
    <mergeCell ref="AO11:DH11"/>
    <mergeCell ref="DI11:DX13"/>
    <mergeCell ref="DY11:EN13"/>
    <mergeCell ref="EO11:FE13"/>
    <mergeCell ref="AO12:BE13"/>
    <mergeCell ref="BF12:DH12"/>
    <mergeCell ref="BF13:BW13"/>
    <mergeCell ref="BX13:CP13"/>
    <mergeCell ref="CQ13:DH13"/>
    <mergeCell ref="BX16:CP16"/>
  </mergeCells>
  <pageMargins left="0.39370078740157483" right="0.19685039370078741" top="0.19685039370078741" bottom="0.19685039370078741" header="0.19685039370078741" footer="0.19685039370078741"/>
  <pageSetup paperSize="9" scale="84" orientation="landscape" r:id="rId1"/>
  <headerFooter alignWithMargins="0"/>
  <rowBreaks count="1" manualBreakCount="1">
    <brk id="38" max="1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12</vt:i4>
      </vt:variant>
    </vt:vector>
  </HeadingPairs>
  <TitlesOfParts>
    <vt:vector size="23" baseType="lpstr">
      <vt:lpstr>Стр.1</vt:lpstr>
      <vt:lpstr>Стр.2-3</vt:lpstr>
      <vt:lpstr>Стр 4-5</vt:lpstr>
      <vt:lpstr>Стр.6</vt:lpstr>
      <vt:lpstr>Стр 7</vt:lpstr>
      <vt:lpstr>стр 8-10</vt:lpstr>
      <vt:lpstr>стр.11</vt:lpstr>
      <vt:lpstr>стр 12</vt:lpstr>
      <vt:lpstr>13</vt:lpstr>
      <vt:lpstr>14</vt:lpstr>
      <vt:lpstr>15</vt:lpstr>
      <vt:lpstr>'Стр 4-5'!Заголовки_для_печати</vt:lpstr>
      <vt:lpstr>'стр 8-10'!Заголовки_для_печати</vt:lpstr>
      <vt:lpstr>'Стр.2-3'!Заголовки_для_печати</vt:lpstr>
      <vt:lpstr>'13'!Область_печати</vt:lpstr>
      <vt:lpstr>'14'!Область_печати</vt:lpstr>
      <vt:lpstr>'стр 12'!Область_печати</vt:lpstr>
      <vt:lpstr>'Стр 4-5'!Область_печати</vt:lpstr>
      <vt:lpstr>'стр 8-10'!Область_печати</vt:lpstr>
      <vt:lpstr>Стр.1!Область_печати</vt:lpstr>
      <vt:lpstr>стр.11!Область_печати</vt:lpstr>
      <vt:lpstr>'Стр.2-3'!Область_печати</vt:lpstr>
      <vt:lpstr>Стр.6!Область_печати</vt:lpstr>
    </vt:vector>
  </TitlesOfParts>
  <Company>Министерство финансов Мурманской области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klemeshova</dc:creator>
  <cp:lastModifiedBy>Buh</cp:lastModifiedBy>
  <cp:lastPrinted>2018-02-05T11:09:30Z</cp:lastPrinted>
  <dcterms:created xsi:type="dcterms:W3CDTF">2015-12-03T07:22:45Z</dcterms:created>
  <dcterms:modified xsi:type="dcterms:W3CDTF">2018-02-05T11:10:14Z</dcterms:modified>
</cp:coreProperties>
</file>